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11 сесія 8 скликання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Лист1!$A$8:$AX$142</definedName>
    <definedName name="_xlnm.Print_Area" localSheetId="0">Лист1!$A$1:$I$149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4" i="1" l="1"/>
  <c r="H132" i="1"/>
  <c r="H75" i="1"/>
  <c r="H70" i="1"/>
  <c r="H33" i="1"/>
  <c r="H28" i="1"/>
  <c r="H25" i="1"/>
  <c r="H118" i="1" l="1"/>
  <c r="L11" i="1" l="1"/>
  <c r="H20" i="1"/>
  <c r="H117" i="1" l="1"/>
  <c r="H119" i="1"/>
  <c r="H141" i="1"/>
  <c r="L141" i="1" s="1"/>
  <c r="L136" i="1"/>
  <c r="L135" i="1"/>
  <c r="L93" i="1"/>
  <c r="L128" i="1"/>
  <c r="L127" i="1"/>
  <c r="H140" i="1" l="1"/>
  <c r="L68" i="1"/>
  <c r="L138" i="1" l="1"/>
  <c r="L139" i="1"/>
  <c r="L133" i="1"/>
  <c r="H49" i="1" l="1"/>
  <c r="H40" i="1" s="1"/>
  <c r="L115" i="1" l="1"/>
  <c r="L114" i="1"/>
  <c r="L92" i="1"/>
  <c r="L113" i="1"/>
  <c r="L112" i="1"/>
  <c r="L91" i="1"/>
  <c r="L126" i="1"/>
  <c r="L125" i="1"/>
  <c r="H137" i="1"/>
  <c r="L137" i="1" s="1"/>
  <c r="L69" i="1"/>
  <c r="L132" i="1" l="1"/>
  <c r="L131" i="1"/>
  <c r="L130" i="1"/>
  <c r="K7" i="1" l="1"/>
  <c r="L52" i="1" l="1"/>
  <c r="K103" i="1" l="1"/>
  <c r="L103" i="1" s="1"/>
  <c r="K102" i="1"/>
  <c r="L102" i="1" s="1"/>
  <c r="K109" i="1"/>
  <c r="L109" i="1" s="1"/>
  <c r="K107" i="1"/>
  <c r="L107" i="1" s="1"/>
  <c r="K101" i="1"/>
  <c r="L101" i="1" s="1"/>
  <c r="K110" i="1"/>
  <c r="L110" i="1" s="1"/>
  <c r="K100" i="1"/>
  <c r="L100" i="1" s="1"/>
  <c r="K106" i="1"/>
  <c r="L106" i="1" s="1"/>
  <c r="K104" i="1"/>
  <c r="L10" i="1"/>
  <c r="L13" i="1"/>
  <c r="L14" i="1"/>
  <c r="L15" i="1"/>
  <c r="L17" i="1"/>
  <c r="L20" i="1"/>
  <c r="L21" i="1"/>
  <c r="L22" i="1"/>
  <c r="L24" i="1"/>
  <c r="L26" i="1"/>
  <c r="L27" i="1"/>
  <c r="L29" i="1"/>
  <c r="L30" i="1"/>
  <c r="L31" i="1"/>
  <c r="L32" i="1"/>
  <c r="L34" i="1"/>
  <c r="L35" i="1"/>
  <c r="L36" i="1"/>
  <c r="L37" i="1"/>
  <c r="L39" i="1"/>
  <c r="L41" i="1"/>
  <c r="L42" i="1"/>
  <c r="L43" i="1"/>
  <c r="L44" i="1"/>
  <c r="L45" i="1"/>
  <c r="L46" i="1"/>
  <c r="L47" i="1"/>
  <c r="L50" i="1"/>
  <c r="L51" i="1"/>
  <c r="L54" i="1"/>
  <c r="L56" i="1"/>
  <c r="L60" i="1"/>
  <c r="L61" i="1"/>
  <c r="L62" i="1"/>
  <c r="L63" i="1"/>
  <c r="L64" i="1"/>
  <c r="L65" i="1"/>
  <c r="L66" i="1"/>
  <c r="L67" i="1"/>
  <c r="L71" i="1"/>
  <c r="L72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4" i="1"/>
  <c r="L95" i="1"/>
  <c r="L96" i="1"/>
  <c r="L97" i="1"/>
  <c r="L98" i="1"/>
  <c r="L99" i="1"/>
  <c r="L104" i="1"/>
  <c r="L105" i="1"/>
  <c r="L108" i="1"/>
  <c r="L111" i="1"/>
  <c r="L116" i="1"/>
  <c r="L120" i="1"/>
  <c r="L123" i="1"/>
  <c r="L124" i="1"/>
  <c r="K57" i="1" l="1"/>
  <c r="L12" i="1"/>
  <c r="L118" i="1" l="1"/>
  <c r="H122" i="1" l="1"/>
  <c r="H121" i="1" s="1"/>
  <c r="L122" i="1" l="1"/>
  <c r="H74" i="1"/>
  <c r="L74" i="1" l="1"/>
  <c r="H73" i="1"/>
  <c r="L49" i="1"/>
  <c r="H55" i="1"/>
  <c r="L55" i="1" s="1"/>
  <c r="H53" i="1"/>
  <c r="L53" i="1" s="1"/>
  <c r="H9" i="1" l="1"/>
  <c r="H23" i="1"/>
  <c r="L23" i="1" s="1"/>
  <c r="L9" i="1" l="1"/>
  <c r="H59" i="1"/>
  <c r="H58" i="1" s="1"/>
  <c r="H57" i="1" s="1"/>
  <c r="L59" i="1" l="1"/>
  <c r="H16" i="1"/>
  <c r="L16" i="1" l="1"/>
  <c r="H38" i="1"/>
  <c r="L38" i="1" s="1"/>
  <c r="L57" i="1" l="1"/>
  <c r="H19" i="1"/>
  <c r="L19" i="1" s="1"/>
  <c r="H18" i="1" l="1"/>
  <c r="L18" i="1" l="1"/>
  <c r="H8" i="1"/>
  <c r="H7" i="1" s="1"/>
  <c r="H142" i="1" s="1"/>
  <c r="L7" i="1" l="1"/>
</calcChain>
</file>

<file path=xl/sharedStrings.xml><?xml version="1.0" encoding="utf-8"?>
<sst xmlns="http://schemas.openxmlformats.org/spreadsheetml/2006/main" count="296" uniqueCount="211">
  <si>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</si>
  <si>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</si>
  <si>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</si>
  <si>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</si>
  <si>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</si>
  <si>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</si>
  <si>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</si>
  <si>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</si>
  <si>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</si>
  <si>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</si>
  <si>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</si>
  <si>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</si>
  <si>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</si>
  <si>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</si>
  <si>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</si>
  <si>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</si>
  <si>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</si>
  <si>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</si>
  <si>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</si>
  <si>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</si>
  <si>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</si>
  <si>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</si>
  <si>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</si>
  <si>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</si>
  <si>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</si>
  <si>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</si>
  <si>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</si>
  <si>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</si>
  <si>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</si>
  <si>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</si>
  <si>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</si>
  <si>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</si>
  <si>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</si>
  <si>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</si>
  <si>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</si>
  <si>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2017-2021</t>
  </si>
  <si>
    <t>КНП "Бучанський центр первинної медико-санітарної допомоги" Бучанської міської ради</t>
  </si>
  <si>
    <t>капітальний ремонт  освітлення скейт-парку у Бучанському міському парку в м.Буча Київської області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</si>
  <si>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</si>
  <si>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</si>
  <si>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</si>
  <si>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</si>
  <si>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реконструкція фонтану на Київській площи в м.Буча Київської області</t>
  </si>
  <si>
    <t>Будівництво дитячого закладу на 144 місця по вул. Лесі Українки в м.Буча Київської області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</si>
  <si>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</si>
  <si>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</si>
  <si>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</si>
  <si>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</si>
  <si>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</si>
  <si>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</si>
  <si>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Субвенція іншим бюджетам на виконання інвестиційнихпрограм та проектів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</si>
  <si>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</si>
  <si>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</si>
  <si>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</si>
  <si>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</si>
  <si>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Реконструкція адміністративної будівлі з прибудовою вхідної групи по бульвару  Б.Хмельницького, 5/5 в м.Буча Київської області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</si>
  <si>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</si>
  <si>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</si>
  <si>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</si>
  <si>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</si>
  <si>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</si>
  <si>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</si>
  <si>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</si>
  <si>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2021-2022</t>
  </si>
  <si>
    <t>Будівництво футбольного поля із штучним покриттям та біговою доріжкою на території ЗОШ№6, по вул.Соборна,27 в с.Блиставиця, Київської області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</si>
  <si>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</si>
  <si>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</si>
  <si>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</si>
  <si>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</si>
  <si>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</si>
  <si>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2020-2021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</si>
  <si>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</t>
  </si>
  <si>
    <t>авторський нагляд по об"єкту "Реконструкція з добудовою загальноосвітньої школи №1 І-ІІІ ступенів по вул.Малиновського,74 в м.Буча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</si>
  <si>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</si>
  <si>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</si>
  <si>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</si>
  <si>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</si>
  <si>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</si>
  <si>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</si>
  <si>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</si>
  <si>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</si>
  <si>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</si>
  <si>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</si>
  <si>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</si>
  <si>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</si>
  <si>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</si>
  <si>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</si>
  <si>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</si>
  <si>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</si>
  <si>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</si>
  <si>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</si>
  <si>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</si>
  <si>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</si>
  <si>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</si>
  <si>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</si>
  <si>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</si>
  <si>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</si>
  <si>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</si>
  <si>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</si>
  <si>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</si>
  <si>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</si>
  <si>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</si>
  <si>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</si>
  <si>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</si>
  <si>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</si>
  <si>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</si>
  <si>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</si>
  <si>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</si>
  <si>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</si>
  <si>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</si>
  <si>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</si>
  <si>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</si>
  <si>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</si>
  <si>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</si>
  <si>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</si>
  <si>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</si>
  <si>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</si>
  <si>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</si>
  <si>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Будівництво дитячого закладу на 144 місця по вул. Лесі Українки в м.Буча Київської області 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</si>
  <si>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</si>
  <si>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</si>
  <si>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</si>
  <si>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</si>
  <si>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</si>
  <si>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</si>
  <si>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</si>
  <si>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</si>
  <si>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</si>
  <si>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</si>
  <si>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</si>
  <si>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</si>
  <si>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Виготовлення та розроблення проектно-кошторисної документації по об'єкту будівництву "Капітальний ремонт щодо покращення енергозбереження двоповерхової будівлі Блиставицького дошкільного навчального закладу (ясла-садок) №18 «Золота рибка» блиставицької сільської ради Бородянського району за адресо: вул.Соборна, 29, с. Блиставиця Бородянського району Київської області"</t>
  </si>
  <si>
    <t>Виготовлення та розроблення проектно-кошторисної документації по об'єкту будівництву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</si>
  <si>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Рекнострукція існуючої мережі водпостачання комунальної власності по вул.Михайленка в с.Гаврилівка Київської області</t>
  </si>
  <si>
    <t>Капітальний ремонт системи водовідведення по вул.Горького в м.Буча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</si>
  <si>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</si>
  <si>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</si>
  <si>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</si>
  <si>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</si>
  <si>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</si>
  <si>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</si>
  <si>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</si>
  <si>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</si>
  <si>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</si>
  <si>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</si>
  <si>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</si>
  <si>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</si>
  <si>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</si>
  <si>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</si>
  <si>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</si>
  <si>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</si>
  <si>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</si>
  <si>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</si>
  <si>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Реконструкція адміністративної будівлі за адресою: Київської області, с.Блиставиця, вул. Ярослва мудрого, буд.1-А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</si>
  <si>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</si>
  <si>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</si>
  <si>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</si>
  <si>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</si>
  <si>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</si>
  <si>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</si>
  <si>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</si>
  <si>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</si>
  <si>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</si>
  <si>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</si>
  <si>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</si>
  <si>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</si>
  <si>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</si>
  <si>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</si>
  <si>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</si>
  <si>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</si>
  <si>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</si>
  <si>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</si>
  <si>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</si>
  <si>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</si>
  <si>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</si>
  <si>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</si>
  <si>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</si>
  <si>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</si>
  <si>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</si>
  <si>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 xml:space="preserve">Капітальний ремонт щодо покращення енергозбереження двоповерхової будівлі Блиставицького дошкільного навчального закладу (ясла-садок) №18 «Золота рибка» блиставицької сільської ради Бородянського району за адресо: вул.Соборна, 29, с. Блиставиця Бородянського району Київської області </t>
  </si>
  <si>
    <t>Реконструкція з добудовою загальноосвітньої школи №1 І-ІІІ ступенів по вул. Малиновського,74 в м.Буча Київської області</t>
  </si>
  <si>
    <t>Реконструкція з добудовою загальноосвітньої школи №1 І-ІІІ ступенів по вул. Малиновського,74 в м.Буча Київської області (співфінансування)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</si>
  <si>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2021 році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</si>
  <si>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</si>
  <si>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</si>
  <si>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</si>
  <si>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</si>
  <si>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'0443</t>
  </si>
  <si>
    <t>1110160</t>
  </si>
  <si>
    <t>Виготовлення та розроблення проектно-кошторисної документації по "Будівництву дошкільного дитячого закладу на 75 місць в с.Бабинці Київської області"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</si>
  <si>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</si>
  <si>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</si>
  <si>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</si>
  <si>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</si>
  <si>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</si>
  <si>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</si>
  <si>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</si>
  <si>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</si>
  <si>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</si>
  <si>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</si>
  <si>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по об'єкту будівництву "Капітальний ремонт будівлі загальноосвітня школа І-ІІІ ступенів - загальноосвітня школаІ-ІІІ" №2 по вул.Шевченка,14 в м. Буча Київської області (утеплення фасадів та заміна покриття даху)"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</si>
  <si>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</si>
  <si>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райну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</si>
  <si>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</si>
  <si>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</si>
  <si>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</si>
  <si>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</si>
  <si>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</si>
  <si>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</si>
  <si>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 xml:space="preserve">до рішення Бучанської міської ради             № 958 -11-VIIІ   від  29.04.2021р. "Про внесення змін до рішення 4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</t>
  </si>
  <si>
    <t xml:space="preserve">Секретар ради                                                                                                                                                             Тарас ШАПРАВСЬКИЙ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</si>
</sst>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7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9" fillId="3" borderId="1" xfId="0" applyNumberFormat="1" applyFont="1" applyFill="1" applyBorder="1" applyAlignment="1">
      <alignment horizontal="right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1" fillId="0" borderId="1" xfId="0" applyFont="1" applyBorder="1" applyAlignment="1">
      <alignment wrapText="1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right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wrapText="1" shrinkToFit="1"/>
    </xf>
    <xf numFmtId="2" fontId="5" fillId="0" borderId="1" xfId="0" applyNumberFormat="1" applyFont="1" applyFill="1" applyBorder="1" applyAlignment="1">
      <alignment vertical="center" wrapText="1" shrinkToFit="1"/>
    </xf>
    <xf numFmtId="0" fontId="11" fillId="0" borderId="3" xfId="0" applyFont="1" applyFill="1" applyBorder="1" applyAlignment="1">
      <alignment horizontal="center" vertical="center" wrapText="1" shrinkToFit="1"/>
    </xf>
    <xf numFmtId="0" fontId="11" fillId="3" borderId="1" xfId="0" applyFont="1" applyFill="1" applyBorder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1" fontId="5" fillId="3" borderId="1" xfId="0" applyNumberFormat="1" applyFont="1" applyFill="1" applyBorder="1" applyAlignment="1">
      <alignment horizontal="center" vertical="center" wrapText="1" shrinkToFit="1"/>
    </xf>
    <xf numFmtId="4" fontId="11" fillId="3" borderId="1" xfId="0" applyNumberFormat="1" applyFont="1" applyFill="1" applyBorder="1"/>
    <xf numFmtId="4" fontId="7" fillId="3" borderId="1" xfId="0" applyNumberFormat="1" applyFont="1" applyFill="1" applyBorder="1" applyAlignment="1">
      <alignment horizontal="right" vertical="center" wrapText="1" shrinkToFit="1"/>
    </xf>
    <xf numFmtId="1" fontId="11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1" fillId="3" borderId="3" xfId="0" applyFont="1" applyFill="1" applyBorder="1" applyAlignment="1">
      <alignment horizontal="center" vertical="center" wrapText="1" shrinkToFit="1"/>
    </xf>
    <xf numFmtId="0" fontId="11" fillId="3" borderId="1" xfId="0" applyFont="1" applyFill="1" applyBorder="1" applyAlignment="1">
      <alignment horizontal="center" vertical="center" wrapText="1" shrinkToFi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4" fontId="11" fillId="3" borderId="1" xfId="0" applyNumberFormat="1" applyFont="1" applyFill="1" applyBorder="1" applyAlignment="1">
      <alignment horizontal="center" vertical="center" wrapText="1" shrinkToFit="1"/>
    </xf>
    <xf numFmtId="1" fontId="5" fillId="0" borderId="3" xfId="0" applyNumberFormat="1" applyFont="1" applyFill="1" applyBorder="1" applyAlignment="1">
      <alignment horizontal="center" vertical="center" wrapText="1" shrinkToFit="1"/>
    </xf>
    <xf numFmtId="1" fontId="5" fillId="4" borderId="1" xfId="0" applyNumberFormat="1" applyFont="1" applyFill="1" applyBorder="1" applyAlignment="1">
      <alignment vertical="center" wrapText="1" shrinkToFit="1"/>
    </xf>
    <xf numFmtId="1" fontId="5" fillId="4" borderId="3" xfId="0" applyNumberFormat="1" applyFont="1" applyFill="1" applyBorder="1" applyAlignment="1">
      <alignment vertical="center" wrapText="1" shrinkToFit="1"/>
    </xf>
    <xf numFmtId="1" fontId="15" fillId="4" borderId="1" xfId="0" applyNumberFormat="1" applyFont="1" applyFill="1" applyBorder="1" applyAlignment="1">
      <alignment horizontal="center" vertical="center" wrapText="1" shrinkToFit="1"/>
    </xf>
    <xf numFmtId="4" fontId="5" fillId="4" borderId="1" xfId="0" applyNumberFormat="1" applyFont="1" applyFill="1" applyBorder="1" applyAlignment="1">
      <alignment vertical="center" wrapText="1" shrinkToFit="1"/>
    </xf>
    <xf numFmtId="4" fontId="15" fillId="4" borderId="1" xfId="0" applyNumberFormat="1" applyFont="1" applyFill="1" applyBorder="1" applyAlignment="1">
      <alignment horizontal="righ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5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15" fillId="3" borderId="1" xfId="0" applyNumberFormat="1" applyFont="1" applyFill="1" applyBorder="1" applyAlignment="1">
      <alignment horizontal="right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49" fontId="11" fillId="3" borderId="1" xfId="0" applyNumberFormat="1" applyFont="1" applyFill="1" applyBorder="1" applyAlignment="1">
      <alignment horizontal="center" vertical="center" wrapText="1" shrinkToFit="1"/>
    </xf>
    <xf numFmtId="2" fontId="16" fillId="2" borderId="1" xfId="0" applyNumberFormat="1" applyFont="1" applyFill="1" applyBorder="1" applyAlignment="1">
      <alignment horizontal="center" vertical="center" wrapText="1" shrinkToFit="1"/>
    </xf>
    <xf numFmtId="0" fontId="15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vertical="center" wrapText="1" shrinkToFit="1"/>
    </xf>
    <xf numFmtId="0" fontId="17" fillId="0" borderId="0" xfId="0" applyFont="1" applyFill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0" fontId="15" fillId="6" borderId="1" xfId="0" applyFont="1" applyFill="1" applyBorder="1" applyAlignment="1">
      <alignment horizontal="left" vertical="center" wrapText="1" shrinkToFit="1"/>
    </xf>
    <xf numFmtId="0" fontId="11" fillId="3" borderId="1" xfId="0" applyFont="1" applyFill="1" applyBorder="1" applyAlignment="1">
      <alignment wrapText="1"/>
    </xf>
    <xf numFmtId="0" fontId="11" fillId="0" borderId="0" xfId="0" applyFont="1" applyFill="1"/>
    <xf numFmtId="2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0" fillId="0" borderId="0" xfId="0" applyFont="1" applyFill="1"/>
    <xf numFmtId="0" fontId="19" fillId="0" borderId="0" xfId="0" applyFont="1"/>
    <xf numFmtId="0" fontId="11" fillId="0" borderId="1" xfId="0" applyFont="1" applyFill="1" applyBorder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164" fontId="20" fillId="0" borderId="1" xfId="0" applyNumberFormat="1" applyFont="1" applyFill="1" applyBorder="1"/>
    <xf numFmtId="164" fontId="21" fillId="0" borderId="1" xfId="0" applyNumberFormat="1" applyFont="1" applyFill="1" applyBorder="1"/>
    <xf numFmtId="164" fontId="20" fillId="0" borderId="1" xfId="0" applyNumberFormat="1" applyFont="1" applyBorder="1"/>
    <xf numFmtId="164" fontId="20" fillId="3" borderId="1" xfId="0" applyNumberFormat="1" applyFont="1" applyFill="1" applyBorder="1"/>
    <xf numFmtId="164" fontId="22" fillId="0" borderId="1" xfId="0" applyNumberFormat="1" applyFont="1" applyFill="1" applyBorder="1"/>
    <xf numFmtId="164" fontId="23" fillId="0" borderId="1" xfId="0" applyNumberFormat="1" applyFont="1" applyFill="1" applyBorder="1"/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24" fillId="8" borderId="1" xfId="0" applyFont="1" applyFill="1" applyBorder="1" applyAlignment="1">
      <alignment horizontal="center" vertical="center"/>
    </xf>
    <xf numFmtId="164" fontId="25" fillId="8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5" fillId="4" borderId="1" xfId="0" applyNumberFormat="1" applyFont="1" applyFill="1" applyBorder="1"/>
    <xf numFmtId="4" fontId="25" fillId="4" borderId="1" xfId="0" applyNumberFormat="1" applyFont="1" applyFill="1" applyBorder="1"/>
    <xf numFmtId="0" fontId="1" fillId="0" borderId="1" xfId="0" applyFont="1" applyBorder="1"/>
    <xf numFmtId="4" fontId="25" fillId="0" borderId="1" xfId="0" applyNumberFormat="1" applyFont="1" applyBorder="1"/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9" borderId="1" xfId="0" quotePrefix="1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20" fillId="9" borderId="1" xfId="0" applyNumberFormat="1" applyFont="1" applyFill="1" applyBorder="1"/>
    <xf numFmtId="164" fontId="1" fillId="9" borderId="1" xfId="0" applyNumberFormat="1" applyFont="1" applyFill="1" applyBorder="1"/>
    <xf numFmtId="0" fontId="1" fillId="9" borderId="0" xfId="0" applyFont="1" applyFill="1"/>
    <xf numFmtId="0" fontId="5" fillId="9" borderId="0" xfId="0" applyFont="1" applyFill="1"/>
    <xf numFmtId="164" fontId="22" fillId="9" borderId="1" xfId="0" applyNumberFormat="1" applyFont="1" applyFill="1" applyBorder="1"/>
    <xf numFmtId="0" fontId="1" fillId="0" borderId="5" xfId="0" applyFont="1" applyBorder="1"/>
    <xf numFmtId="0" fontId="13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20" fillId="1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/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 shrinkToFit="1"/>
    </xf>
    <xf numFmtId="0" fontId="11" fillId="0" borderId="6" xfId="0" applyFont="1" applyFill="1" applyBorder="1" applyAlignment="1">
      <alignment horizontal="center" vertical="center" wrapText="1" shrinkToFit="1"/>
    </xf>
    <xf numFmtId="0" fontId="11" fillId="0" borderId="7" xfId="0" applyFont="1" applyFill="1" applyBorder="1" applyAlignment="1">
      <alignment horizontal="center" vertical="center" wrapText="1" shrinkToFit="1"/>
    </xf>
    <xf numFmtId="49" fontId="11" fillId="0" borderId="5" xfId="0" applyNumberFormat="1" applyFont="1" applyFill="1" applyBorder="1" applyAlignment="1">
      <alignment horizontal="center" vertical="center" wrapText="1" shrinkToFit="1"/>
    </xf>
    <xf numFmtId="49" fontId="11" fillId="0" borderId="6" xfId="0" applyNumberFormat="1" applyFont="1" applyFill="1" applyBorder="1" applyAlignment="1">
      <alignment horizontal="center" vertical="center" wrapText="1" shrinkToFit="1"/>
    </xf>
    <xf numFmtId="49" fontId="11" fillId="0" borderId="7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49" fontId="26" fillId="0" borderId="3" xfId="0" applyNumberFormat="1" applyFont="1" applyFill="1" applyBorder="1" applyAlignment="1">
      <alignment horizontal="center" vertical="center" wrapText="1" shrinkToFit="1"/>
    </xf>
    <xf numFmtId="49" fontId="5" fillId="0" borderId="4" xfId="0" applyNumberFormat="1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7" xfId="0" quotePrefix="1" applyNumberFormat="1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1" fontId="5" fillId="0" borderId="5" xfId="0" applyNumberFormat="1" applyFont="1" applyBorder="1" applyAlignment="1">
      <alignment horizontal="center" vertical="center" wrapText="1" shrinkToFit="1"/>
    </xf>
    <xf numFmtId="1" fontId="5" fillId="0" borderId="6" xfId="0" applyNumberFormat="1" applyFont="1" applyBorder="1" applyAlignment="1">
      <alignment horizontal="center" vertical="center" wrapText="1" shrinkToFit="1"/>
    </xf>
    <xf numFmtId="1" fontId="5" fillId="0" borderId="7" xfId="0" applyNumberFormat="1" applyFont="1" applyBorder="1" applyAlignment="1">
      <alignment horizontal="center" vertical="center" wrapText="1" shrinkToFit="1"/>
    </xf>
    <xf numFmtId="1" fontId="5" fillId="0" borderId="5" xfId="0" quotePrefix="1" applyNumberFormat="1" applyFont="1" applyBorder="1" applyAlignment="1">
      <alignment horizontal="center" vertical="center" wrapText="1" shrinkToFit="1"/>
    </xf>
    <xf numFmtId="1" fontId="5" fillId="0" borderId="6" xfId="0" quotePrefix="1" applyNumberFormat="1" applyFont="1" applyBorder="1" applyAlignment="1">
      <alignment horizontal="center" vertical="center" wrapText="1" shrinkToFit="1"/>
    </xf>
    <xf numFmtId="1" fontId="5" fillId="0" borderId="7" xfId="0" quotePrefix="1" applyNumberFormat="1" applyFont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5" fillId="0" borderId="6" xfId="0" quotePrefix="1" applyFont="1" applyFill="1" applyBorder="1" applyAlignment="1">
      <alignment horizontal="center" vertical="center" wrapText="1" shrinkToFi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50"/>
  <sheetViews>
    <sheetView tabSelected="1" view="pageBreakPreview" topLeftCell="A133" zoomScale="86" zoomScaleNormal="75" zoomScaleSheetLayoutView="86" workbookViewId="0">
      <selection activeCell="C144" sqref="C144:G144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1.85546875" style="1" customWidth="1"/>
    <col min="4" max="4" width="59" style="1" customWidth="1"/>
    <col min="5" max="5" width="113.5703125" style="1" customWidth="1"/>
    <col min="6" max="6" width="10.28515625" style="1" customWidth="1"/>
    <col min="7" max="7" width="16.28515625" style="1" customWidth="1"/>
    <col min="8" max="8" width="17.7109375" style="4" customWidth="1"/>
    <col min="9" max="9" width="11.7109375" style="1" customWidth="1"/>
    <col min="10" max="10" width="14.5703125" style="1" customWidth="1"/>
    <col min="11" max="11" width="20.28515625" style="1" hidden="1" customWidth="1"/>
    <col min="12" max="12" width="22.7109375" style="1" hidden="1" customWidth="1"/>
    <col min="13" max="16384" width="8.85546875" style="1"/>
  </cols>
  <sheetData>
    <row r="1" spans="1:12" ht="15.75" x14ac:dyDescent="0.2">
      <c r="G1" s="183" t="s">
        <v>0</v>
      </c>
      <c r="H1" s="183"/>
      <c r="I1" s="183"/>
    </row>
    <row r="2" spans="1:12" ht="108.75" customHeight="1" x14ac:dyDescent="0.3">
      <c r="D2" s="22"/>
      <c r="G2" s="181" t="s">
        <v>209</v>
      </c>
      <c r="H2" s="181"/>
      <c r="I2" s="181"/>
    </row>
    <row r="3" spans="1:12" s="2" customFormat="1" ht="23.25" customHeight="1" x14ac:dyDescent="0.2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3"/>
      <c r="K3" s="13"/>
    </row>
    <row r="4" spans="1:12" s="2" customFormat="1" ht="24.75" customHeight="1" x14ac:dyDescent="0.2">
      <c r="A4" s="184" t="s">
        <v>182</v>
      </c>
      <c r="B4" s="184"/>
      <c r="C4" s="184"/>
      <c r="D4" s="184"/>
      <c r="E4" s="184"/>
      <c r="F4" s="184"/>
      <c r="G4" s="184"/>
      <c r="H4" s="184"/>
      <c r="I4" s="184"/>
      <c r="J4" s="13"/>
      <c r="K4" s="13"/>
    </row>
    <row r="5" spans="1:12" ht="93.75" customHeight="1" x14ac:dyDescent="0.2">
      <c r="A5" s="14" t="s">
        <v>3</v>
      </c>
      <c r="B5" s="14" t="s">
        <v>4</v>
      </c>
      <c r="C5" s="14" t="s">
        <v>5</v>
      </c>
      <c r="D5" s="14" t="s">
        <v>6</v>
      </c>
      <c r="E5" s="14" t="s">
        <v>17</v>
      </c>
      <c r="F5" s="14" t="s">
        <v>18</v>
      </c>
      <c r="G5" s="14" t="s">
        <v>19</v>
      </c>
      <c r="H5" s="14" t="s">
        <v>7</v>
      </c>
      <c r="I5" s="15" t="s">
        <v>8</v>
      </c>
      <c r="J5" s="16"/>
      <c r="K5" s="16"/>
    </row>
    <row r="6" spans="1:12" ht="19.5" x14ac:dyDescent="0.3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84" t="s">
        <v>176</v>
      </c>
      <c r="K6" s="84" t="s">
        <v>101</v>
      </c>
      <c r="L6" s="96" t="s">
        <v>175</v>
      </c>
    </row>
    <row r="7" spans="1:12" s="18" customFormat="1" ht="20.25" x14ac:dyDescent="0.3">
      <c r="A7" s="179" t="s">
        <v>20</v>
      </c>
      <c r="B7" s="180"/>
      <c r="C7" s="180"/>
      <c r="D7" s="180"/>
      <c r="E7" s="180"/>
      <c r="F7" s="180"/>
      <c r="G7" s="180"/>
      <c r="H7" s="19">
        <f>H8+H25+H28+H33+H40+H53+H38+H55</f>
        <v>151844996</v>
      </c>
      <c r="I7" s="11"/>
      <c r="J7" s="119"/>
      <c r="K7" s="121">
        <f>SUM(K9:K56)</f>
        <v>4527652</v>
      </c>
      <c r="L7" s="122">
        <f>H7-K7</f>
        <v>147317344</v>
      </c>
    </row>
    <row r="8" spans="1:12" s="5" customFormat="1" ht="22.5" customHeight="1" x14ac:dyDescent="0.2">
      <c r="A8" s="9"/>
      <c r="B8" s="9"/>
      <c r="C8" s="9"/>
      <c r="D8" s="49" t="s">
        <v>14</v>
      </c>
      <c r="E8" s="9"/>
      <c r="F8" s="9"/>
      <c r="G8" s="21"/>
      <c r="H8" s="20">
        <f>SUM(H9:H24)</f>
        <v>43565510</v>
      </c>
      <c r="I8" s="10"/>
      <c r="J8" s="120"/>
      <c r="K8" s="120"/>
      <c r="L8" s="120"/>
    </row>
    <row r="9" spans="1:12" s="16" customFormat="1" ht="18.75" x14ac:dyDescent="0.2">
      <c r="A9" s="7" t="s">
        <v>16</v>
      </c>
      <c r="B9" s="47">
        <v>6030</v>
      </c>
      <c r="C9" s="43" t="s">
        <v>26</v>
      </c>
      <c r="D9" s="81" t="s">
        <v>27</v>
      </c>
      <c r="E9" s="17" t="s">
        <v>15</v>
      </c>
      <c r="F9" s="38">
        <v>2021</v>
      </c>
      <c r="G9" s="39"/>
      <c r="H9" s="40">
        <f>2464211+5750814</f>
        <v>8215025</v>
      </c>
      <c r="I9" s="41"/>
      <c r="J9" s="99">
        <v>2038</v>
      </c>
      <c r="K9" s="98"/>
      <c r="L9" s="98">
        <f>H9-K9</f>
        <v>8215025</v>
      </c>
    </row>
    <row r="10" spans="1:12" s="16" customFormat="1" ht="47.25" x14ac:dyDescent="0.2">
      <c r="A10" s="7" t="s">
        <v>86</v>
      </c>
      <c r="B10" s="47">
        <v>6040</v>
      </c>
      <c r="C10" s="43" t="s">
        <v>88</v>
      </c>
      <c r="D10" s="81" t="s">
        <v>87</v>
      </c>
      <c r="E10" s="17" t="s">
        <v>89</v>
      </c>
      <c r="F10" s="38">
        <v>2021</v>
      </c>
      <c r="G10" s="39"/>
      <c r="H10" s="40">
        <v>1985175</v>
      </c>
      <c r="I10" s="41"/>
      <c r="J10" s="99">
        <v>2041</v>
      </c>
      <c r="K10" s="109"/>
      <c r="L10" s="98">
        <f>H10-K10</f>
        <v>1985175</v>
      </c>
    </row>
    <row r="11" spans="1:12" s="16" customFormat="1" ht="31.5" x14ac:dyDescent="0.2">
      <c r="A11" s="139" t="s">
        <v>204</v>
      </c>
      <c r="B11" s="47">
        <v>6082</v>
      </c>
      <c r="C11" s="43" t="s">
        <v>45</v>
      </c>
      <c r="D11" s="81" t="s">
        <v>205</v>
      </c>
      <c r="E11" s="17" t="s">
        <v>206</v>
      </c>
      <c r="F11" s="38">
        <v>2021</v>
      </c>
      <c r="G11" s="39"/>
      <c r="H11" s="40">
        <v>1486688</v>
      </c>
      <c r="I11" s="41"/>
      <c r="J11" s="99">
        <v>2115</v>
      </c>
      <c r="K11" s="109"/>
      <c r="L11" s="98">
        <f>H11-K11</f>
        <v>1486688</v>
      </c>
    </row>
    <row r="12" spans="1:12" s="16" customFormat="1" ht="31.5" x14ac:dyDescent="0.25">
      <c r="A12" s="7" t="s">
        <v>40</v>
      </c>
      <c r="B12" s="42">
        <v>7370</v>
      </c>
      <c r="C12" s="43" t="s">
        <v>10</v>
      </c>
      <c r="D12" s="83" t="s">
        <v>41</v>
      </c>
      <c r="E12" s="44" t="s">
        <v>156</v>
      </c>
      <c r="F12" s="38">
        <v>2021</v>
      </c>
      <c r="G12" s="39"/>
      <c r="H12" s="40">
        <v>4500000</v>
      </c>
      <c r="I12" s="41"/>
      <c r="J12" s="99">
        <v>2002</v>
      </c>
      <c r="K12" s="109">
        <v>4499252</v>
      </c>
      <c r="L12" s="98">
        <f>H12-K12</f>
        <v>748</v>
      </c>
    </row>
    <row r="13" spans="1:12" s="16" customFormat="1" ht="31.5" x14ac:dyDescent="0.25">
      <c r="A13" s="203" t="s">
        <v>154</v>
      </c>
      <c r="B13" s="205">
        <v>7330</v>
      </c>
      <c r="C13" s="142" t="s">
        <v>32</v>
      </c>
      <c r="D13" s="189" t="s">
        <v>152</v>
      </c>
      <c r="E13" s="45" t="s">
        <v>77</v>
      </c>
      <c r="F13" s="38">
        <v>2021</v>
      </c>
      <c r="G13" s="39"/>
      <c r="H13" s="40">
        <v>1000000</v>
      </c>
      <c r="I13" s="41"/>
      <c r="J13" s="99">
        <v>2036</v>
      </c>
      <c r="K13" s="109"/>
      <c r="L13" s="98">
        <f t="shared" ref="L13:L80" si="0">H13-K13</f>
        <v>1000000</v>
      </c>
    </row>
    <row r="14" spans="1:12" s="95" customFormat="1" ht="18.75" x14ac:dyDescent="0.25">
      <c r="A14" s="204"/>
      <c r="B14" s="206"/>
      <c r="C14" s="144"/>
      <c r="D14" s="190"/>
      <c r="E14" s="94" t="s">
        <v>54</v>
      </c>
      <c r="F14" s="38">
        <v>2021</v>
      </c>
      <c r="G14" s="94"/>
      <c r="H14" s="40">
        <v>2000000</v>
      </c>
      <c r="I14" s="94"/>
      <c r="J14" s="100">
        <v>2027</v>
      </c>
      <c r="K14" s="110"/>
      <c r="L14" s="98">
        <f t="shared" si="0"/>
        <v>2000000</v>
      </c>
    </row>
    <row r="15" spans="1:12" s="16" customFormat="1" ht="31.5" x14ac:dyDescent="0.25">
      <c r="A15" s="7" t="s">
        <v>9</v>
      </c>
      <c r="B15" s="35">
        <v>7650</v>
      </c>
      <c r="C15" s="7" t="s">
        <v>10</v>
      </c>
      <c r="D15" s="82" t="s">
        <v>21</v>
      </c>
      <c r="E15" s="37" t="s">
        <v>11</v>
      </c>
      <c r="F15" s="38">
        <v>2021</v>
      </c>
      <c r="G15" s="39"/>
      <c r="H15" s="40">
        <v>100000</v>
      </c>
      <c r="I15" s="41"/>
      <c r="J15" s="99">
        <v>2001</v>
      </c>
      <c r="K15" s="114">
        <v>12900</v>
      </c>
      <c r="L15" s="98">
        <f t="shared" si="0"/>
        <v>87100</v>
      </c>
    </row>
    <row r="16" spans="1:12" s="16" customFormat="1" ht="31.5" x14ac:dyDescent="0.25">
      <c r="A16" s="142" t="s">
        <v>49</v>
      </c>
      <c r="B16" s="145">
        <v>9750</v>
      </c>
      <c r="C16" s="148" t="s">
        <v>30</v>
      </c>
      <c r="D16" s="159" t="s">
        <v>50</v>
      </c>
      <c r="E16" s="45" t="s">
        <v>43</v>
      </c>
      <c r="F16" s="38" t="s">
        <v>35</v>
      </c>
      <c r="G16" s="39">
        <v>67620674</v>
      </c>
      <c r="H16" s="40">
        <f>5259000-2714160</f>
        <v>2544840</v>
      </c>
      <c r="I16" s="41">
        <v>25</v>
      </c>
      <c r="J16" s="99">
        <v>2003</v>
      </c>
      <c r="K16" s="109"/>
      <c r="L16" s="98">
        <f t="shared" si="0"/>
        <v>2544840</v>
      </c>
    </row>
    <row r="17" spans="1:50" s="16" customFormat="1" ht="31.5" x14ac:dyDescent="0.2">
      <c r="A17" s="143"/>
      <c r="B17" s="146"/>
      <c r="C17" s="149"/>
      <c r="D17" s="182"/>
      <c r="E17" s="44" t="s">
        <v>55</v>
      </c>
      <c r="F17" s="38">
        <v>2021</v>
      </c>
      <c r="G17" s="39">
        <v>8532101</v>
      </c>
      <c r="H17" s="40">
        <v>853300</v>
      </c>
      <c r="I17" s="41"/>
      <c r="J17" s="99">
        <v>2004</v>
      </c>
      <c r="K17" s="109"/>
      <c r="L17" s="98">
        <f t="shared" si="0"/>
        <v>853300</v>
      </c>
    </row>
    <row r="18" spans="1:50" s="16" customFormat="1" ht="31.5" x14ac:dyDescent="0.2">
      <c r="A18" s="144"/>
      <c r="B18" s="147"/>
      <c r="C18" s="150"/>
      <c r="D18" s="160"/>
      <c r="E18" s="44" t="s">
        <v>194</v>
      </c>
      <c r="F18" s="38" t="s">
        <v>63</v>
      </c>
      <c r="G18" s="39">
        <v>25999836</v>
      </c>
      <c r="H18" s="40">
        <f>2600000+5199951</f>
        <v>7799951</v>
      </c>
      <c r="I18" s="41"/>
      <c r="J18" s="99">
        <v>2005</v>
      </c>
      <c r="K18" s="109"/>
      <c r="L18" s="98">
        <f t="shared" si="0"/>
        <v>7799951</v>
      </c>
    </row>
    <row r="19" spans="1:50" s="16" customFormat="1" ht="31.5" x14ac:dyDescent="0.25">
      <c r="A19" s="142" t="s">
        <v>51</v>
      </c>
      <c r="B19" s="145">
        <v>9770</v>
      </c>
      <c r="C19" s="148" t="s">
        <v>30</v>
      </c>
      <c r="D19" s="186" t="s">
        <v>52</v>
      </c>
      <c r="E19" s="36" t="s">
        <v>66</v>
      </c>
      <c r="F19" s="38">
        <v>2021</v>
      </c>
      <c r="G19" s="39">
        <v>12000000</v>
      </c>
      <c r="H19" s="40">
        <f>1400000+1000000</f>
        <v>2400000</v>
      </c>
      <c r="I19" s="41"/>
      <c r="J19" s="99">
        <v>2006</v>
      </c>
      <c r="K19" s="109"/>
      <c r="L19" s="98">
        <f t="shared" si="0"/>
        <v>2400000</v>
      </c>
    </row>
    <row r="20" spans="1:50" s="16" customFormat="1" ht="18.75" x14ac:dyDescent="0.25">
      <c r="A20" s="143"/>
      <c r="B20" s="146"/>
      <c r="C20" s="149"/>
      <c r="D20" s="187"/>
      <c r="E20" s="45" t="s">
        <v>78</v>
      </c>
      <c r="F20" s="38">
        <v>2021</v>
      </c>
      <c r="G20" s="39">
        <v>39127000</v>
      </c>
      <c r="H20" s="40">
        <f>5900000-1486688</f>
        <v>4413312</v>
      </c>
      <c r="I20" s="41"/>
      <c r="J20" s="99">
        <v>2007</v>
      </c>
      <c r="K20" s="109"/>
      <c r="L20" s="98">
        <f t="shared" si="0"/>
        <v>4413312</v>
      </c>
    </row>
    <row r="21" spans="1:50" s="16" customFormat="1" ht="31.5" x14ac:dyDescent="0.25">
      <c r="A21" s="143"/>
      <c r="B21" s="146"/>
      <c r="C21" s="149"/>
      <c r="D21" s="187"/>
      <c r="E21" s="45" t="s">
        <v>56</v>
      </c>
      <c r="F21" s="38">
        <v>2021</v>
      </c>
      <c r="G21" s="39">
        <v>9300000</v>
      </c>
      <c r="H21" s="40">
        <v>1395000</v>
      </c>
      <c r="I21" s="41"/>
      <c r="J21" s="99">
        <v>2011</v>
      </c>
      <c r="K21" s="109"/>
      <c r="L21" s="98">
        <f t="shared" si="0"/>
        <v>1395000</v>
      </c>
    </row>
    <row r="22" spans="1:50" s="16" customFormat="1" ht="31.5" x14ac:dyDescent="0.25">
      <c r="A22" s="143"/>
      <c r="B22" s="146"/>
      <c r="C22" s="149"/>
      <c r="D22" s="187"/>
      <c r="E22" s="45" t="s">
        <v>57</v>
      </c>
      <c r="F22" s="38">
        <v>2021</v>
      </c>
      <c r="G22" s="39">
        <v>9300000</v>
      </c>
      <c r="H22" s="40">
        <v>1395000</v>
      </c>
      <c r="I22" s="41"/>
      <c r="J22" s="99">
        <v>2012</v>
      </c>
      <c r="K22" s="109"/>
      <c r="L22" s="98">
        <f t="shared" si="0"/>
        <v>1395000</v>
      </c>
    </row>
    <row r="23" spans="1:50" s="16" customFormat="1" ht="31.5" x14ac:dyDescent="0.25">
      <c r="A23" s="143"/>
      <c r="B23" s="146"/>
      <c r="C23" s="149"/>
      <c r="D23" s="187"/>
      <c r="E23" s="45" t="s">
        <v>53</v>
      </c>
      <c r="F23" s="38">
        <v>2021</v>
      </c>
      <c r="G23" s="39">
        <v>22473280</v>
      </c>
      <c r="H23" s="40">
        <f>4495000-1640211-762788-600000-15500-1469700</f>
        <v>6801</v>
      </c>
      <c r="I23" s="41"/>
      <c r="J23" s="99">
        <v>2013</v>
      </c>
      <c r="K23" s="109"/>
      <c r="L23" s="98">
        <f t="shared" si="0"/>
        <v>6801</v>
      </c>
    </row>
    <row r="24" spans="1:50" s="16" customFormat="1" ht="31.5" x14ac:dyDescent="0.25">
      <c r="A24" s="144"/>
      <c r="B24" s="147"/>
      <c r="C24" s="150"/>
      <c r="D24" s="188"/>
      <c r="E24" s="45" t="s">
        <v>94</v>
      </c>
      <c r="F24" s="38">
        <v>2021</v>
      </c>
      <c r="G24" s="39">
        <v>17352090</v>
      </c>
      <c r="H24" s="40">
        <v>3470418</v>
      </c>
      <c r="I24" s="41"/>
      <c r="J24" s="99">
        <v>2047</v>
      </c>
      <c r="K24" s="109"/>
      <c r="L24" s="98">
        <f t="shared" si="0"/>
        <v>3470418</v>
      </c>
    </row>
    <row r="25" spans="1:50" s="5" customFormat="1" ht="30.75" customHeight="1" x14ac:dyDescent="0.2">
      <c r="A25" s="56"/>
      <c r="B25" s="57"/>
      <c r="C25" s="58"/>
      <c r="D25" s="59" t="s">
        <v>102</v>
      </c>
      <c r="E25" s="60"/>
      <c r="F25" s="51"/>
      <c r="G25" s="61"/>
      <c r="H25" s="53">
        <f>SUM(H26:H27)</f>
        <v>2250788</v>
      </c>
      <c r="I25" s="54"/>
      <c r="J25" s="207"/>
      <c r="K25" s="208"/>
      <c r="L25" s="209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1:50" s="16" customFormat="1" ht="31.5" x14ac:dyDescent="0.2">
      <c r="A26" s="142" t="s">
        <v>33</v>
      </c>
      <c r="B26" s="145">
        <v>7441</v>
      </c>
      <c r="C26" s="148" t="s">
        <v>28</v>
      </c>
      <c r="D26" s="186" t="s">
        <v>34</v>
      </c>
      <c r="E26" s="44" t="s">
        <v>104</v>
      </c>
      <c r="F26" s="38">
        <v>2021</v>
      </c>
      <c r="G26" s="39"/>
      <c r="H26" s="40">
        <v>1488000</v>
      </c>
      <c r="I26" s="41"/>
      <c r="J26" s="99">
        <v>2018</v>
      </c>
      <c r="K26" s="109"/>
      <c r="L26" s="98">
        <f t="shared" si="0"/>
        <v>1488000</v>
      </c>
    </row>
    <row r="27" spans="1:50" s="16" customFormat="1" ht="50.25" customHeight="1" x14ac:dyDescent="0.2">
      <c r="A27" s="144"/>
      <c r="B27" s="147"/>
      <c r="C27" s="150"/>
      <c r="D27" s="188"/>
      <c r="E27" s="44" t="s">
        <v>108</v>
      </c>
      <c r="F27" s="38">
        <v>2021</v>
      </c>
      <c r="G27" s="39"/>
      <c r="H27" s="40">
        <v>762788</v>
      </c>
      <c r="I27" s="41"/>
      <c r="J27" s="99">
        <v>2049</v>
      </c>
      <c r="K27" s="109"/>
      <c r="L27" s="98">
        <f t="shared" si="0"/>
        <v>762788</v>
      </c>
    </row>
    <row r="28" spans="1:50" s="12" customFormat="1" ht="32.25" customHeight="1" x14ac:dyDescent="0.25">
      <c r="A28" s="56"/>
      <c r="B28" s="57"/>
      <c r="C28" s="58"/>
      <c r="D28" s="59" t="s">
        <v>125</v>
      </c>
      <c r="E28" s="50"/>
      <c r="F28" s="51"/>
      <c r="G28" s="61"/>
      <c r="H28" s="53">
        <f>SUM(H29:H32)</f>
        <v>4971800</v>
      </c>
      <c r="I28" s="54"/>
      <c r="J28" s="207"/>
      <c r="K28" s="208"/>
      <c r="L28" s="209"/>
    </row>
    <row r="29" spans="1:50" s="16" customFormat="1" ht="18.75" x14ac:dyDescent="0.25">
      <c r="A29" s="7" t="s">
        <v>16</v>
      </c>
      <c r="B29" s="62">
        <v>6030</v>
      </c>
      <c r="C29" s="7" t="s">
        <v>26</v>
      </c>
      <c r="D29" s="46" t="s">
        <v>27</v>
      </c>
      <c r="E29" s="45" t="s">
        <v>38</v>
      </c>
      <c r="F29" s="38">
        <v>2021</v>
      </c>
      <c r="G29" s="39"/>
      <c r="H29" s="40">
        <v>391800</v>
      </c>
      <c r="I29" s="41"/>
      <c r="J29" s="99">
        <v>2019</v>
      </c>
      <c r="K29" s="109"/>
      <c r="L29" s="98">
        <f t="shared" si="0"/>
        <v>391800</v>
      </c>
    </row>
    <row r="30" spans="1:50" s="16" customFormat="1" ht="47.25" customHeight="1" x14ac:dyDescent="0.25">
      <c r="A30" s="200" t="s">
        <v>58</v>
      </c>
      <c r="B30" s="197">
        <v>7461</v>
      </c>
      <c r="C30" s="142" t="s">
        <v>28</v>
      </c>
      <c r="D30" s="191" t="s">
        <v>59</v>
      </c>
      <c r="E30" s="25" t="s">
        <v>60</v>
      </c>
      <c r="F30" s="38">
        <v>2021</v>
      </c>
      <c r="G30" s="39"/>
      <c r="H30" s="40">
        <v>2500000</v>
      </c>
      <c r="I30" s="41"/>
      <c r="J30" s="99">
        <v>2021</v>
      </c>
      <c r="K30" s="109"/>
      <c r="L30" s="98">
        <f t="shared" si="0"/>
        <v>2500000</v>
      </c>
    </row>
    <row r="31" spans="1:50" s="16" customFormat="1" ht="31.5" x14ac:dyDescent="0.25">
      <c r="A31" s="201"/>
      <c r="B31" s="198"/>
      <c r="C31" s="143"/>
      <c r="D31" s="192"/>
      <c r="E31" s="25" t="s">
        <v>61</v>
      </c>
      <c r="F31" s="38">
        <v>2021</v>
      </c>
      <c r="G31" s="39"/>
      <c r="H31" s="40">
        <v>480000</v>
      </c>
      <c r="I31" s="41"/>
      <c r="J31" s="99">
        <v>2022</v>
      </c>
      <c r="K31" s="109"/>
      <c r="L31" s="98">
        <f t="shared" si="0"/>
        <v>480000</v>
      </c>
    </row>
    <row r="32" spans="1:50" s="16" customFormat="1" ht="31.5" x14ac:dyDescent="0.25">
      <c r="A32" s="202"/>
      <c r="B32" s="199"/>
      <c r="C32" s="144"/>
      <c r="D32" s="193"/>
      <c r="E32" s="25" t="s">
        <v>62</v>
      </c>
      <c r="F32" s="38">
        <v>2021</v>
      </c>
      <c r="G32" s="39"/>
      <c r="H32" s="40">
        <v>1600000</v>
      </c>
      <c r="I32" s="41"/>
      <c r="J32" s="99">
        <v>2023</v>
      </c>
      <c r="K32" s="109"/>
      <c r="L32" s="98">
        <f t="shared" si="0"/>
        <v>1600000</v>
      </c>
    </row>
    <row r="33" spans="1:50" s="5" customFormat="1" ht="33" customHeight="1" x14ac:dyDescent="0.2">
      <c r="A33" s="56"/>
      <c r="B33" s="57"/>
      <c r="C33" s="58"/>
      <c r="D33" s="59" t="s">
        <v>103</v>
      </c>
      <c r="E33" s="60"/>
      <c r="F33" s="51"/>
      <c r="G33" s="61"/>
      <c r="H33" s="53">
        <f>SUM(H34:H37)</f>
        <v>9211716</v>
      </c>
      <c r="I33" s="54"/>
      <c r="J33" s="207"/>
      <c r="K33" s="208"/>
      <c r="L33" s="209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1:50" s="16" customFormat="1" ht="18.75" x14ac:dyDescent="0.25">
      <c r="A34" s="142" t="s">
        <v>16</v>
      </c>
      <c r="B34" s="145">
        <v>6030</v>
      </c>
      <c r="C34" s="148" t="s">
        <v>26</v>
      </c>
      <c r="D34" s="194" t="s">
        <v>27</v>
      </c>
      <c r="E34" s="45" t="s">
        <v>42</v>
      </c>
      <c r="F34" s="38">
        <v>2021</v>
      </c>
      <c r="G34" s="39"/>
      <c r="H34" s="40">
        <v>9000000</v>
      </c>
      <c r="I34" s="41"/>
      <c r="J34" s="99">
        <v>2024</v>
      </c>
      <c r="K34" s="109"/>
      <c r="L34" s="98">
        <f t="shared" si="0"/>
        <v>9000000</v>
      </c>
    </row>
    <row r="35" spans="1:50" s="16" customFormat="1" ht="18.75" x14ac:dyDescent="0.25">
      <c r="A35" s="143"/>
      <c r="B35" s="146"/>
      <c r="C35" s="149"/>
      <c r="D35" s="195"/>
      <c r="E35" s="45" t="s">
        <v>37</v>
      </c>
      <c r="F35" s="38">
        <v>2021</v>
      </c>
      <c r="G35" s="39"/>
      <c r="H35" s="40">
        <v>125200</v>
      </c>
      <c r="I35" s="41"/>
      <c r="J35" s="99">
        <v>2033</v>
      </c>
      <c r="K35" s="109"/>
      <c r="L35" s="98">
        <f t="shared" si="0"/>
        <v>125200</v>
      </c>
    </row>
    <row r="36" spans="1:50" s="16" customFormat="1" ht="47.25" x14ac:dyDescent="0.25">
      <c r="A36" s="143"/>
      <c r="B36" s="146"/>
      <c r="C36" s="149"/>
      <c r="D36" s="195"/>
      <c r="E36" s="45" t="s">
        <v>79</v>
      </c>
      <c r="F36" s="38">
        <v>2021</v>
      </c>
      <c r="G36" s="39"/>
      <c r="H36" s="40">
        <v>36750</v>
      </c>
      <c r="I36" s="41"/>
      <c r="J36" s="99">
        <v>2039</v>
      </c>
      <c r="K36" s="109"/>
      <c r="L36" s="98">
        <f t="shared" si="0"/>
        <v>36750</v>
      </c>
    </row>
    <row r="37" spans="1:50" s="16" customFormat="1" ht="47.25" x14ac:dyDescent="0.25">
      <c r="A37" s="144"/>
      <c r="B37" s="147"/>
      <c r="C37" s="150"/>
      <c r="D37" s="196"/>
      <c r="E37" s="45" t="s">
        <v>80</v>
      </c>
      <c r="F37" s="38">
        <v>2021</v>
      </c>
      <c r="G37" s="39"/>
      <c r="H37" s="40">
        <v>49766</v>
      </c>
      <c r="I37" s="41"/>
      <c r="J37" s="99">
        <v>2040</v>
      </c>
      <c r="K37" s="109"/>
      <c r="L37" s="98">
        <f t="shared" si="0"/>
        <v>49766</v>
      </c>
    </row>
    <row r="38" spans="1:50" ht="48.75" customHeight="1" x14ac:dyDescent="0.2">
      <c r="A38" s="56"/>
      <c r="B38" s="57"/>
      <c r="C38" s="76"/>
      <c r="D38" s="77" t="s">
        <v>36</v>
      </c>
      <c r="E38" s="60"/>
      <c r="F38" s="51"/>
      <c r="G38" s="61"/>
      <c r="H38" s="53">
        <f>H39</f>
        <v>600000</v>
      </c>
      <c r="I38" s="54"/>
      <c r="J38" s="101"/>
      <c r="K38" s="111"/>
      <c r="L38" s="98">
        <f t="shared" si="0"/>
        <v>600000</v>
      </c>
    </row>
    <row r="39" spans="1:50" s="16" customFormat="1" ht="47.25" x14ac:dyDescent="0.2">
      <c r="A39" s="7" t="s">
        <v>105</v>
      </c>
      <c r="B39" s="47">
        <v>2111</v>
      </c>
      <c r="C39" s="43" t="s">
        <v>107</v>
      </c>
      <c r="D39" s="90" t="s">
        <v>106</v>
      </c>
      <c r="E39" s="44" t="s">
        <v>15</v>
      </c>
      <c r="F39" s="38">
        <v>2021</v>
      </c>
      <c r="G39" s="39"/>
      <c r="H39" s="40">
        <v>600000</v>
      </c>
      <c r="I39" s="41"/>
      <c r="J39" s="100">
        <v>2050</v>
      </c>
      <c r="K39" s="109"/>
      <c r="L39" s="98">
        <f t="shared" si="0"/>
        <v>600000</v>
      </c>
    </row>
    <row r="40" spans="1:50" s="5" customFormat="1" ht="38.25" customHeight="1" x14ac:dyDescent="0.25">
      <c r="A40" s="48"/>
      <c r="B40" s="48"/>
      <c r="C40" s="48"/>
      <c r="D40" s="49" t="s">
        <v>100</v>
      </c>
      <c r="E40" s="50"/>
      <c r="F40" s="51"/>
      <c r="G40" s="52"/>
      <c r="H40" s="53">
        <f>SUM(H41:H52)</f>
        <v>90363682</v>
      </c>
      <c r="I40" s="54"/>
      <c r="J40" s="154"/>
      <c r="K40" s="155"/>
      <c r="L40" s="156"/>
    </row>
    <row r="41" spans="1:50" s="16" customFormat="1" ht="31.5" x14ac:dyDescent="0.25">
      <c r="A41" s="142" t="s">
        <v>31</v>
      </c>
      <c r="B41" s="159">
        <v>7321</v>
      </c>
      <c r="C41" s="157" t="s">
        <v>32</v>
      </c>
      <c r="D41" s="159" t="s">
        <v>67</v>
      </c>
      <c r="E41" s="45" t="s">
        <v>64</v>
      </c>
      <c r="F41" s="38">
        <v>2021</v>
      </c>
      <c r="G41" s="91"/>
      <c r="H41" s="91">
        <v>3573300</v>
      </c>
      <c r="I41" s="41"/>
      <c r="J41" s="99">
        <v>2015</v>
      </c>
      <c r="K41" s="109"/>
      <c r="L41" s="98">
        <f t="shared" si="0"/>
        <v>3573300</v>
      </c>
    </row>
    <row r="42" spans="1:50" s="16" customFormat="1" ht="31.5" x14ac:dyDescent="0.25">
      <c r="A42" s="143"/>
      <c r="B42" s="182"/>
      <c r="C42" s="212"/>
      <c r="D42" s="182"/>
      <c r="E42" s="45" t="s">
        <v>65</v>
      </c>
      <c r="F42" s="38">
        <v>2021</v>
      </c>
      <c r="G42" s="39"/>
      <c r="H42" s="40">
        <v>3960000</v>
      </c>
      <c r="I42" s="41"/>
      <c r="J42" s="99">
        <v>2016</v>
      </c>
      <c r="K42" s="109"/>
      <c r="L42" s="98">
        <f t="shared" si="0"/>
        <v>3960000</v>
      </c>
    </row>
    <row r="43" spans="1:50" s="16" customFormat="1" ht="31.5" x14ac:dyDescent="0.25">
      <c r="A43" s="143"/>
      <c r="B43" s="182"/>
      <c r="C43" s="212"/>
      <c r="D43" s="182"/>
      <c r="E43" s="45" t="s">
        <v>181</v>
      </c>
      <c r="F43" s="38" t="s">
        <v>70</v>
      </c>
      <c r="G43" s="39">
        <v>158216750</v>
      </c>
      <c r="H43" s="40">
        <v>26357340</v>
      </c>
      <c r="I43" s="41"/>
      <c r="J43" s="99">
        <v>2017</v>
      </c>
      <c r="K43" s="109"/>
      <c r="L43" s="98">
        <f t="shared" si="0"/>
        <v>26357340</v>
      </c>
    </row>
    <row r="44" spans="1:50" s="16" customFormat="1" ht="31.5" x14ac:dyDescent="0.25">
      <c r="A44" s="143"/>
      <c r="B44" s="182"/>
      <c r="C44" s="212"/>
      <c r="D44" s="182"/>
      <c r="E44" s="45" t="s">
        <v>71</v>
      </c>
      <c r="F44" s="38">
        <v>2021</v>
      </c>
      <c r="G44" s="40"/>
      <c r="H44" s="40">
        <v>307000</v>
      </c>
      <c r="I44" s="41"/>
      <c r="J44" s="99">
        <v>2034</v>
      </c>
      <c r="K44" s="109"/>
      <c r="L44" s="98">
        <f t="shared" si="0"/>
        <v>307000</v>
      </c>
    </row>
    <row r="45" spans="1:50" s="16" customFormat="1" ht="31.5" x14ac:dyDescent="0.25">
      <c r="A45" s="143"/>
      <c r="B45" s="182"/>
      <c r="C45" s="212"/>
      <c r="D45" s="182"/>
      <c r="E45" s="45" t="s">
        <v>72</v>
      </c>
      <c r="F45" s="38">
        <v>2021</v>
      </c>
      <c r="G45" s="40"/>
      <c r="H45" s="40">
        <v>123000</v>
      </c>
      <c r="I45" s="41"/>
      <c r="J45" s="99">
        <v>2035</v>
      </c>
      <c r="K45" s="109"/>
      <c r="L45" s="98">
        <f t="shared" si="0"/>
        <v>123000</v>
      </c>
    </row>
    <row r="46" spans="1:50" s="16" customFormat="1" ht="18.75" x14ac:dyDescent="0.25">
      <c r="A46" s="143"/>
      <c r="B46" s="182"/>
      <c r="C46" s="212"/>
      <c r="D46" s="182"/>
      <c r="E46" s="45" t="s">
        <v>118</v>
      </c>
      <c r="F46" s="38">
        <v>2021</v>
      </c>
      <c r="G46" s="40"/>
      <c r="H46" s="40">
        <v>2714160</v>
      </c>
      <c r="I46" s="41"/>
      <c r="J46" s="99">
        <v>2003</v>
      </c>
      <c r="K46" s="109"/>
      <c r="L46" s="98">
        <f t="shared" si="0"/>
        <v>2714160</v>
      </c>
    </row>
    <row r="47" spans="1:50" s="16" customFormat="1" ht="33" customHeight="1" x14ac:dyDescent="0.25">
      <c r="A47" s="144"/>
      <c r="B47" s="160"/>
      <c r="C47" s="158"/>
      <c r="D47" s="160"/>
      <c r="E47" s="45" t="s">
        <v>119</v>
      </c>
      <c r="F47" s="38">
        <v>2021</v>
      </c>
      <c r="G47" s="40"/>
      <c r="H47" s="40">
        <v>1483886</v>
      </c>
      <c r="I47" s="41"/>
      <c r="J47" s="99">
        <v>2046</v>
      </c>
      <c r="K47" s="109"/>
      <c r="L47" s="98">
        <f t="shared" si="0"/>
        <v>1483886</v>
      </c>
    </row>
    <row r="48" spans="1:50" s="16" customFormat="1" ht="19.5" customHeight="1" x14ac:dyDescent="0.2">
      <c r="A48" s="168" t="s">
        <v>177</v>
      </c>
      <c r="B48" s="169"/>
      <c r="C48" s="169"/>
      <c r="D48" s="169"/>
      <c r="E48" s="169"/>
      <c r="F48" s="169"/>
      <c r="G48" s="169"/>
      <c r="H48" s="169"/>
      <c r="I48" s="170"/>
      <c r="J48" s="164"/>
      <c r="K48" s="165"/>
      <c r="L48" s="166"/>
    </row>
    <row r="49" spans="1:50" s="16" customFormat="1" ht="31.5" x14ac:dyDescent="0.25">
      <c r="A49" s="142" t="s">
        <v>92</v>
      </c>
      <c r="B49" s="159">
        <v>7368</v>
      </c>
      <c r="C49" s="142" t="s">
        <v>10</v>
      </c>
      <c r="D49" s="159" t="s">
        <v>93</v>
      </c>
      <c r="E49" s="45" t="s">
        <v>208</v>
      </c>
      <c r="F49" s="38">
        <v>2021</v>
      </c>
      <c r="G49" s="39"/>
      <c r="H49" s="40">
        <f>30000000-22754622</f>
        <v>7245378</v>
      </c>
      <c r="I49" s="41"/>
      <c r="J49" s="99">
        <v>2044</v>
      </c>
      <c r="K49" s="113"/>
      <c r="L49" s="98">
        <f t="shared" si="0"/>
        <v>7245378</v>
      </c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spans="1:50" s="16" customFormat="1" ht="47.25" x14ac:dyDescent="0.25">
      <c r="A50" s="143"/>
      <c r="B50" s="182"/>
      <c r="C50" s="143"/>
      <c r="D50" s="182"/>
      <c r="E50" s="45" t="s">
        <v>179</v>
      </c>
      <c r="F50" s="38">
        <v>2021</v>
      </c>
      <c r="G50" s="39"/>
      <c r="H50" s="40">
        <v>3458984</v>
      </c>
      <c r="I50" s="41"/>
      <c r="J50" s="99">
        <v>2045</v>
      </c>
      <c r="K50" s="113"/>
      <c r="L50" s="98">
        <f t="shared" si="0"/>
        <v>3458984</v>
      </c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spans="1:50" s="16" customFormat="1" ht="31.5" x14ac:dyDescent="0.25">
      <c r="A51" s="144"/>
      <c r="B51" s="160"/>
      <c r="C51" s="144"/>
      <c r="D51" s="160"/>
      <c r="E51" s="80" t="s">
        <v>178</v>
      </c>
      <c r="F51" s="38">
        <v>2021</v>
      </c>
      <c r="G51" s="39"/>
      <c r="H51" s="40">
        <v>5970687</v>
      </c>
      <c r="I51" s="41"/>
      <c r="J51" s="99">
        <v>2046</v>
      </c>
      <c r="K51" s="113"/>
      <c r="L51" s="98">
        <f t="shared" si="0"/>
        <v>5970687</v>
      </c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1:50" s="16" customFormat="1" ht="31.5" x14ac:dyDescent="0.25">
      <c r="A52" s="125" t="s">
        <v>173</v>
      </c>
      <c r="B52" s="126">
        <v>7366</v>
      </c>
      <c r="C52" s="116" t="s">
        <v>10</v>
      </c>
      <c r="D52" s="35" t="s">
        <v>174</v>
      </c>
      <c r="E52" s="45" t="s">
        <v>180</v>
      </c>
      <c r="F52" s="38">
        <v>2021</v>
      </c>
      <c r="G52" s="39"/>
      <c r="H52" s="40">
        <v>35169947</v>
      </c>
      <c r="I52" s="41"/>
      <c r="J52" s="99">
        <v>2097</v>
      </c>
      <c r="K52" s="113"/>
      <c r="L52" s="98">
        <f t="shared" si="0"/>
        <v>35169947</v>
      </c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1:50" s="5" customFormat="1" ht="44.25" customHeight="1" x14ac:dyDescent="0.25">
      <c r="A53" s="48"/>
      <c r="B53" s="48"/>
      <c r="C53" s="48"/>
      <c r="D53" s="49" t="s">
        <v>99</v>
      </c>
      <c r="E53" s="50"/>
      <c r="F53" s="51"/>
      <c r="G53" s="52"/>
      <c r="H53" s="53">
        <f>H54</f>
        <v>866000</v>
      </c>
      <c r="I53" s="54"/>
      <c r="J53" s="102"/>
      <c r="K53" s="112"/>
      <c r="L53" s="98">
        <f t="shared" si="0"/>
        <v>866000</v>
      </c>
    </row>
    <row r="54" spans="1:50" s="16" customFormat="1" ht="35.25" customHeight="1" x14ac:dyDescent="0.25">
      <c r="A54" s="7" t="s">
        <v>96</v>
      </c>
      <c r="B54" s="74" t="s">
        <v>95</v>
      </c>
      <c r="C54" s="8" t="s">
        <v>24</v>
      </c>
      <c r="D54" s="35" t="s">
        <v>97</v>
      </c>
      <c r="E54" s="45" t="s">
        <v>98</v>
      </c>
      <c r="F54" s="38">
        <v>2021</v>
      </c>
      <c r="G54" s="91"/>
      <c r="H54" s="91">
        <v>866000</v>
      </c>
      <c r="I54" s="41"/>
      <c r="J54" s="99">
        <v>2048</v>
      </c>
      <c r="K54" s="109"/>
      <c r="L54" s="98">
        <f t="shared" si="0"/>
        <v>866000</v>
      </c>
    </row>
    <row r="55" spans="1:50" s="89" customFormat="1" ht="33.75" customHeight="1" x14ac:dyDescent="0.25">
      <c r="A55" s="85"/>
      <c r="B55" s="56"/>
      <c r="C55" s="86"/>
      <c r="D55" s="87" t="s">
        <v>109</v>
      </c>
      <c r="E55" s="88"/>
      <c r="F55" s="51"/>
      <c r="G55" s="61"/>
      <c r="H55" s="53">
        <f>H56</f>
        <v>15500</v>
      </c>
      <c r="I55" s="54"/>
      <c r="J55" s="97"/>
      <c r="K55" s="113"/>
      <c r="L55" s="98">
        <f t="shared" si="0"/>
        <v>15500</v>
      </c>
    </row>
    <row r="56" spans="1:50" s="16" customFormat="1" ht="30" customHeight="1" x14ac:dyDescent="0.2">
      <c r="A56" s="7" t="s">
        <v>110</v>
      </c>
      <c r="B56" s="42">
        <v>5041</v>
      </c>
      <c r="C56" s="92" t="s">
        <v>112</v>
      </c>
      <c r="D56" s="93" t="s">
        <v>111</v>
      </c>
      <c r="E56" s="17" t="s">
        <v>15</v>
      </c>
      <c r="F56" s="38">
        <v>2020</v>
      </c>
      <c r="G56" s="39"/>
      <c r="H56" s="40">
        <v>15500</v>
      </c>
      <c r="I56" s="41"/>
      <c r="J56" s="99">
        <v>2051</v>
      </c>
      <c r="K56" s="114">
        <v>15500</v>
      </c>
      <c r="L56" s="98">
        <f t="shared" si="0"/>
        <v>0</v>
      </c>
    </row>
    <row r="57" spans="1:50" s="18" customFormat="1" ht="27" customHeight="1" x14ac:dyDescent="0.3">
      <c r="A57" s="63"/>
      <c r="B57" s="64"/>
      <c r="C57" s="63"/>
      <c r="D57" s="63"/>
      <c r="E57" s="65" t="s">
        <v>22</v>
      </c>
      <c r="F57" s="63"/>
      <c r="G57" s="66"/>
      <c r="H57" s="67">
        <f>H58+H70+H73+H75+H121+H117+H119+H132+H137+H140+H134</f>
        <v>73584533.710000008</v>
      </c>
      <c r="I57" s="63"/>
      <c r="J57" s="117"/>
      <c r="K57" s="118">
        <f>SUM(K58:K131)</f>
        <v>8514535.0999999996</v>
      </c>
      <c r="L57" s="118">
        <f>H57-K57</f>
        <v>65069998.610000007</v>
      </c>
    </row>
    <row r="58" spans="1:50" s="5" customFormat="1" ht="29.25" customHeight="1" x14ac:dyDescent="0.2">
      <c r="A58" s="68"/>
      <c r="B58" s="69"/>
      <c r="C58" s="68"/>
      <c r="D58" s="49" t="s">
        <v>14</v>
      </c>
      <c r="E58" s="70"/>
      <c r="F58" s="68"/>
      <c r="G58" s="71"/>
      <c r="H58" s="72">
        <f>SUM(H59:H69)</f>
        <v>14874387</v>
      </c>
      <c r="I58" s="68"/>
      <c r="J58" s="154"/>
      <c r="K58" s="155"/>
      <c r="L58" s="156"/>
    </row>
    <row r="59" spans="1:50" s="16" customFormat="1" ht="63" x14ac:dyDescent="0.2">
      <c r="A59" s="73" t="s">
        <v>13</v>
      </c>
      <c r="B59" s="74" t="s">
        <v>23</v>
      </c>
      <c r="C59" s="7" t="s">
        <v>24</v>
      </c>
      <c r="D59" s="35" t="s">
        <v>25</v>
      </c>
      <c r="E59" s="17" t="s">
        <v>15</v>
      </c>
      <c r="F59" s="38">
        <v>2021</v>
      </c>
      <c r="G59" s="39"/>
      <c r="H59" s="40">
        <f>662000-24800+1270000</f>
        <v>1907200</v>
      </c>
      <c r="I59" s="41" t="s">
        <v>12</v>
      </c>
      <c r="J59" s="99">
        <v>2026</v>
      </c>
      <c r="K59" s="114">
        <v>76930</v>
      </c>
      <c r="L59" s="98">
        <f t="shared" si="0"/>
        <v>1830270</v>
      </c>
    </row>
    <row r="60" spans="1:50" s="16" customFormat="1" ht="47.25" x14ac:dyDescent="0.2">
      <c r="A60" s="73" t="s">
        <v>83</v>
      </c>
      <c r="B60" s="74">
        <v>7363</v>
      </c>
      <c r="C60" s="7" t="s">
        <v>10</v>
      </c>
      <c r="D60" s="35" t="s">
        <v>84</v>
      </c>
      <c r="E60" s="17" t="s">
        <v>85</v>
      </c>
      <c r="F60" s="38">
        <v>2021</v>
      </c>
      <c r="G60" s="39"/>
      <c r="H60" s="40">
        <v>3035438</v>
      </c>
      <c r="I60" s="41"/>
      <c r="J60" s="99">
        <v>2042</v>
      </c>
      <c r="K60" s="109"/>
      <c r="L60" s="98">
        <f t="shared" si="0"/>
        <v>3035438</v>
      </c>
    </row>
    <row r="61" spans="1:50" s="16" customFormat="1" ht="18.75" x14ac:dyDescent="0.2">
      <c r="A61" s="73" t="s">
        <v>122</v>
      </c>
      <c r="B61" s="74">
        <v>8230</v>
      </c>
      <c r="C61" s="7" t="s">
        <v>124</v>
      </c>
      <c r="D61" s="35" t="s">
        <v>123</v>
      </c>
      <c r="E61" s="17" t="s">
        <v>15</v>
      </c>
      <c r="F61" s="38">
        <v>2021</v>
      </c>
      <c r="G61" s="39"/>
      <c r="H61" s="40">
        <v>1905000</v>
      </c>
      <c r="I61" s="41"/>
      <c r="J61" s="99">
        <v>2055</v>
      </c>
      <c r="K61" s="109"/>
      <c r="L61" s="98">
        <f t="shared" si="0"/>
        <v>1905000</v>
      </c>
    </row>
    <row r="62" spans="1:50" s="16" customFormat="1" ht="47.25" x14ac:dyDescent="0.2">
      <c r="A62" s="142" t="s">
        <v>86</v>
      </c>
      <c r="B62" s="145">
        <v>6040</v>
      </c>
      <c r="C62" s="148" t="s">
        <v>88</v>
      </c>
      <c r="D62" s="194" t="s">
        <v>87</v>
      </c>
      <c r="E62" s="17" t="s">
        <v>127</v>
      </c>
      <c r="F62" s="38">
        <v>2021</v>
      </c>
      <c r="G62" s="39"/>
      <c r="H62" s="40">
        <v>6750</v>
      </c>
      <c r="I62" s="41"/>
      <c r="J62" s="99">
        <v>2056</v>
      </c>
      <c r="K62" s="109"/>
      <c r="L62" s="98">
        <f t="shared" si="0"/>
        <v>6750</v>
      </c>
    </row>
    <row r="63" spans="1:50" s="16" customFormat="1" ht="47.25" x14ac:dyDescent="0.2">
      <c r="A63" s="143"/>
      <c r="B63" s="146"/>
      <c r="C63" s="149"/>
      <c r="D63" s="195"/>
      <c r="E63" s="17" t="s">
        <v>128</v>
      </c>
      <c r="F63" s="38">
        <v>2021</v>
      </c>
      <c r="G63" s="39"/>
      <c r="H63" s="40">
        <v>49900</v>
      </c>
      <c r="I63" s="41"/>
      <c r="J63" s="99">
        <v>2057</v>
      </c>
      <c r="K63" s="109"/>
      <c r="L63" s="98">
        <f t="shared" si="0"/>
        <v>49900</v>
      </c>
    </row>
    <row r="64" spans="1:50" s="16" customFormat="1" ht="47.25" x14ac:dyDescent="0.2">
      <c r="A64" s="143"/>
      <c r="B64" s="146"/>
      <c r="C64" s="149"/>
      <c r="D64" s="195"/>
      <c r="E64" s="17" t="s">
        <v>129</v>
      </c>
      <c r="F64" s="38">
        <v>2021</v>
      </c>
      <c r="G64" s="39"/>
      <c r="H64" s="40">
        <v>13088</v>
      </c>
      <c r="I64" s="41"/>
      <c r="J64" s="99">
        <v>2058</v>
      </c>
      <c r="K64" s="109"/>
      <c r="L64" s="98">
        <f t="shared" si="0"/>
        <v>13088</v>
      </c>
    </row>
    <row r="65" spans="1:50" s="16" customFormat="1" ht="47.25" x14ac:dyDescent="0.2">
      <c r="A65" s="144"/>
      <c r="B65" s="147"/>
      <c r="C65" s="150"/>
      <c r="D65" s="196"/>
      <c r="E65" s="17" t="s">
        <v>130</v>
      </c>
      <c r="F65" s="38">
        <v>2021</v>
      </c>
      <c r="G65" s="39"/>
      <c r="H65" s="40">
        <v>13088</v>
      </c>
      <c r="I65" s="41"/>
      <c r="J65" s="99">
        <v>2059</v>
      </c>
      <c r="K65" s="109"/>
      <c r="L65" s="98">
        <f t="shared" si="0"/>
        <v>13088</v>
      </c>
    </row>
    <row r="66" spans="1:50" s="16" customFormat="1" ht="31.5" x14ac:dyDescent="0.25">
      <c r="A66" s="7" t="s">
        <v>40</v>
      </c>
      <c r="B66" s="42">
        <v>7370</v>
      </c>
      <c r="C66" s="43" t="s">
        <v>10</v>
      </c>
      <c r="D66" s="83" t="s">
        <v>41</v>
      </c>
      <c r="E66" s="17" t="s">
        <v>155</v>
      </c>
      <c r="F66" s="38">
        <v>2021</v>
      </c>
      <c r="G66" s="39"/>
      <c r="H66" s="40">
        <v>2752373</v>
      </c>
      <c r="I66" s="41"/>
      <c r="J66" s="99">
        <v>2060</v>
      </c>
      <c r="K66" s="109">
        <v>2712760</v>
      </c>
      <c r="L66" s="98">
        <f t="shared" si="0"/>
        <v>39613</v>
      </c>
    </row>
    <row r="67" spans="1:50" s="16" customFormat="1" ht="18.75" x14ac:dyDescent="0.25">
      <c r="A67" s="142" t="s">
        <v>16</v>
      </c>
      <c r="B67" s="145">
        <v>6030</v>
      </c>
      <c r="C67" s="148" t="s">
        <v>26</v>
      </c>
      <c r="D67" s="213" t="s">
        <v>27</v>
      </c>
      <c r="E67" s="45" t="s">
        <v>15</v>
      </c>
      <c r="F67" s="38">
        <v>2021</v>
      </c>
      <c r="G67" s="39"/>
      <c r="H67" s="40">
        <v>2808550</v>
      </c>
      <c r="I67" s="41"/>
      <c r="J67" s="99">
        <v>2069</v>
      </c>
      <c r="K67" s="109"/>
      <c r="L67" s="98">
        <f t="shared" si="0"/>
        <v>2808550</v>
      </c>
    </row>
    <row r="68" spans="1:50" s="131" customFormat="1" ht="18.75" x14ac:dyDescent="0.25">
      <c r="A68" s="144"/>
      <c r="B68" s="147"/>
      <c r="C68" s="150"/>
      <c r="D68" s="214"/>
      <c r="E68" s="45" t="s">
        <v>15</v>
      </c>
      <c r="F68" s="38">
        <v>2021</v>
      </c>
      <c r="G68" s="39"/>
      <c r="H68" s="40">
        <v>1683000</v>
      </c>
      <c r="I68" s="41"/>
      <c r="J68" s="128">
        <v>2099</v>
      </c>
      <c r="K68" s="129"/>
      <c r="L68" s="130">
        <f t="shared" si="0"/>
        <v>1683000</v>
      </c>
    </row>
    <row r="69" spans="1:50" s="16" customFormat="1" ht="47.25" x14ac:dyDescent="0.25">
      <c r="A69" s="127" t="s">
        <v>154</v>
      </c>
      <c r="B69" s="47">
        <v>7330</v>
      </c>
      <c r="C69" s="43" t="s">
        <v>10</v>
      </c>
      <c r="D69" s="107" t="s">
        <v>152</v>
      </c>
      <c r="E69" s="45" t="s">
        <v>183</v>
      </c>
      <c r="F69" s="38">
        <v>2021</v>
      </c>
      <c r="G69" s="39"/>
      <c r="H69" s="40">
        <v>700000</v>
      </c>
      <c r="I69" s="41"/>
      <c r="J69" s="99">
        <v>2098</v>
      </c>
      <c r="K69" s="109"/>
      <c r="L69" s="98">
        <f t="shared" si="0"/>
        <v>700000</v>
      </c>
    </row>
    <row r="70" spans="1:50" ht="47.25" customHeight="1" x14ac:dyDescent="0.2">
      <c r="A70" s="56"/>
      <c r="B70" s="57"/>
      <c r="C70" s="76"/>
      <c r="D70" s="77" t="s">
        <v>36</v>
      </c>
      <c r="E70" s="60"/>
      <c r="F70" s="51"/>
      <c r="G70" s="61"/>
      <c r="H70" s="53">
        <f>SUM(H71:H72)</f>
        <v>600000</v>
      </c>
      <c r="I70" s="54"/>
      <c r="J70" s="161"/>
      <c r="K70" s="162"/>
      <c r="L70" s="163"/>
    </row>
    <row r="71" spans="1:50" s="16" customFormat="1" ht="47.25" x14ac:dyDescent="0.2">
      <c r="A71" s="142" t="s">
        <v>39</v>
      </c>
      <c r="B71" s="145">
        <v>7322</v>
      </c>
      <c r="C71" s="148" t="s">
        <v>32</v>
      </c>
      <c r="D71" s="210" t="s">
        <v>91</v>
      </c>
      <c r="E71" s="44" t="s">
        <v>69</v>
      </c>
      <c r="F71" s="38">
        <v>2021</v>
      </c>
      <c r="G71" s="39"/>
      <c r="H71" s="40">
        <v>300000</v>
      </c>
      <c r="I71" s="41"/>
      <c r="J71" s="103">
        <v>2029</v>
      </c>
      <c r="K71" s="138">
        <v>297772.79999999999</v>
      </c>
      <c r="L71" s="98">
        <f t="shared" si="0"/>
        <v>2227.2000000000116</v>
      </c>
    </row>
    <row r="72" spans="1:50" s="16" customFormat="1" ht="47.25" x14ac:dyDescent="0.2">
      <c r="A72" s="144"/>
      <c r="B72" s="147"/>
      <c r="C72" s="150"/>
      <c r="D72" s="211"/>
      <c r="E72" s="44" t="s">
        <v>68</v>
      </c>
      <c r="F72" s="38">
        <v>2021</v>
      </c>
      <c r="G72" s="39"/>
      <c r="H72" s="40">
        <v>300000</v>
      </c>
      <c r="I72" s="41"/>
      <c r="J72" s="101">
        <v>2030</v>
      </c>
      <c r="K72" s="109"/>
      <c r="L72" s="98">
        <f t="shared" si="0"/>
        <v>300000</v>
      </c>
    </row>
    <row r="73" spans="1:50" ht="46.5" customHeight="1" x14ac:dyDescent="0.2">
      <c r="A73" s="56"/>
      <c r="B73" s="58"/>
      <c r="C73" s="76"/>
      <c r="D73" s="77" t="s">
        <v>73</v>
      </c>
      <c r="E73" s="60"/>
      <c r="F73" s="51"/>
      <c r="G73" s="61"/>
      <c r="H73" s="53">
        <f>SUM(H74)</f>
        <v>1667174</v>
      </c>
      <c r="I73" s="54"/>
      <c r="J73" s="161"/>
      <c r="K73" s="162"/>
      <c r="L73" s="163"/>
    </row>
    <row r="74" spans="1:50" s="16" customFormat="1" ht="31.5" x14ac:dyDescent="0.25">
      <c r="A74" s="7" t="s">
        <v>74</v>
      </c>
      <c r="B74" s="42">
        <v>2080</v>
      </c>
      <c r="C74" s="43" t="s">
        <v>75</v>
      </c>
      <c r="D74" s="83" t="s">
        <v>76</v>
      </c>
      <c r="E74" s="108" t="s">
        <v>15</v>
      </c>
      <c r="F74" s="38">
        <v>2020</v>
      </c>
      <c r="G74" s="39"/>
      <c r="H74" s="40">
        <f>1750000-82826</f>
        <v>1667174</v>
      </c>
      <c r="I74" s="41"/>
      <c r="J74" s="99">
        <v>2037</v>
      </c>
      <c r="K74" s="114">
        <v>1650000</v>
      </c>
      <c r="L74" s="98">
        <f t="shared" si="0"/>
        <v>17174</v>
      </c>
    </row>
    <row r="75" spans="1:50" s="5" customFormat="1" ht="29.25" customHeight="1" x14ac:dyDescent="0.2">
      <c r="A75" s="56"/>
      <c r="B75" s="57"/>
      <c r="C75" s="58"/>
      <c r="D75" s="59" t="s">
        <v>126</v>
      </c>
      <c r="E75" s="60"/>
      <c r="F75" s="51"/>
      <c r="G75" s="61"/>
      <c r="H75" s="53">
        <f>SUM(H76:H116)</f>
        <v>24966026.710000001</v>
      </c>
      <c r="I75" s="54"/>
      <c r="J75" s="154"/>
      <c r="K75" s="155"/>
      <c r="L75" s="156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1:50" s="16" customFormat="1" ht="33" customHeight="1" x14ac:dyDescent="0.2">
      <c r="A76" s="7" t="s">
        <v>44</v>
      </c>
      <c r="B76" s="47">
        <v>6011</v>
      </c>
      <c r="C76" s="7" t="s">
        <v>45</v>
      </c>
      <c r="D76" s="145" t="s">
        <v>46</v>
      </c>
      <c r="E76" s="44" t="s">
        <v>47</v>
      </c>
      <c r="F76" s="38">
        <v>2021</v>
      </c>
      <c r="G76" s="39"/>
      <c r="H76" s="40">
        <v>1484700</v>
      </c>
      <c r="I76" s="41" t="s">
        <v>12</v>
      </c>
      <c r="J76" s="99">
        <v>2031</v>
      </c>
      <c r="K76" s="109"/>
      <c r="L76" s="98">
        <f t="shared" si="0"/>
        <v>1484700</v>
      </c>
    </row>
    <row r="77" spans="1:50" s="16" customFormat="1" ht="31.5" x14ac:dyDescent="0.2">
      <c r="A77" s="7" t="s">
        <v>44</v>
      </c>
      <c r="B77" s="47">
        <v>6011</v>
      </c>
      <c r="C77" s="7" t="s">
        <v>45</v>
      </c>
      <c r="D77" s="147"/>
      <c r="E77" s="44" t="s">
        <v>48</v>
      </c>
      <c r="F77" s="38">
        <v>2021</v>
      </c>
      <c r="G77" s="39"/>
      <c r="H77" s="40">
        <v>1478200</v>
      </c>
      <c r="I77" s="41"/>
      <c r="J77" s="99">
        <v>2032</v>
      </c>
      <c r="K77" s="109"/>
      <c r="L77" s="98">
        <f t="shared" si="0"/>
        <v>1478200</v>
      </c>
    </row>
    <row r="78" spans="1:50" s="16" customFormat="1" ht="31.5" x14ac:dyDescent="0.25">
      <c r="A78" s="142" t="s">
        <v>16</v>
      </c>
      <c r="B78" s="145">
        <v>6030</v>
      </c>
      <c r="C78" s="148" t="s">
        <v>26</v>
      </c>
      <c r="D78" s="151" t="s">
        <v>27</v>
      </c>
      <c r="E78" s="45" t="s">
        <v>157</v>
      </c>
      <c r="F78" s="38">
        <v>2021</v>
      </c>
      <c r="G78" s="39"/>
      <c r="H78" s="40">
        <v>588027</v>
      </c>
      <c r="I78" s="41"/>
      <c r="J78" s="99">
        <v>2061</v>
      </c>
      <c r="K78" s="109"/>
      <c r="L78" s="98">
        <f t="shared" si="0"/>
        <v>588027</v>
      </c>
    </row>
    <row r="79" spans="1:50" s="16" customFormat="1" ht="31.5" x14ac:dyDescent="0.25">
      <c r="A79" s="143"/>
      <c r="B79" s="146"/>
      <c r="C79" s="149"/>
      <c r="D79" s="152"/>
      <c r="E79" s="45" t="s">
        <v>158</v>
      </c>
      <c r="F79" s="38">
        <v>2021</v>
      </c>
      <c r="G79" s="39"/>
      <c r="H79" s="40">
        <v>413680</v>
      </c>
      <c r="I79" s="41"/>
      <c r="J79" s="99">
        <v>2062</v>
      </c>
      <c r="K79" s="109"/>
      <c r="L79" s="98">
        <f t="shared" si="0"/>
        <v>413680</v>
      </c>
    </row>
    <row r="80" spans="1:50" s="16" customFormat="1" ht="31.5" x14ac:dyDescent="0.25">
      <c r="A80" s="143"/>
      <c r="B80" s="146"/>
      <c r="C80" s="149"/>
      <c r="D80" s="152"/>
      <c r="E80" s="45" t="s">
        <v>159</v>
      </c>
      <c r="F80" s="38">
        <v>2021</v>
      </c>
      <c r="G80" s="39"/>
      <c r="H80" s="40">
        <v>610349</v>
      </c>
      <c r="I80" s="41"/>
      <c r="J80" s="99">
        <v>2063</v>
      </c>
      <c r="K80" s="109"/>
      <c r="L80" s="98">
        <f t="shared" si="0"/>
        <v>610349</v>
      </c>
    </row>
    <row r="81" spans="1:12" s="16" customFormat="1" ht="31.5" x14ac:dyDescent="0.25">
      <c r="A81" s="143"/>
      <c r="B81" s="146"/>
      <c r="C81" s="149"/>
      <c r="D81" s="152"/>
      <c r="E81" s="45" t="s">
        <v>160</v>
      </c>
      <c r="F81" s="38">
        <v>2021</v>
      </c>
      <c r="G81" s="39"/>
      <c r="H81" s="40">
        <v>725932</v>
      </c>
      <c r="I81" s="41"/>
      <c r="J81" s="99">
        <v>2064</v>
      </c>
      <c r="K81" s="109"/>
      <c r="L81" s="98">
        <f t="shared" ref="L81:L139" si="1">H81-K81</f>
        <v>725932</v>
      </c>
    </row>
    <row r="82" spans="1:12" s="16" customFormat="1" ht="31.5" x14ac:dyDescent="0.25">
      <c r="A82" s="143"/>
      <c r="B82" s="146"/>
      <c r="C82" s="149"/>
      <c r="D82" s="152"/>
      <c r="E82" s="45" t="s">
        <v>161</v>
      </c>
      <c r="F82" s="38">
        <v>2021</v>
      </c>
      <c r="G82" s="39"/>
      <c r="H82" s="40">
        <v>40775</v>
      </c>
      <c r="I82" s="41"/>
      <c r="J82" s="99">
        <v>2065</v>
      </c>
      <c r="K82" s="109">
        <v>40775</v>
      </c>
      <c r="L82" s="98">
        <f t="shared" si="1"/>
        <v>0</v>
      </c>
    </row>
    <row r="83" spans="1:12" s="16" customFormat="1" ht="31.5" x14ac:dyDescent="0.25">
      <c r="A83" s="143"/>
      <c r="B83" s="146"/>
      <c r="C83" s="149"/>
      <c r="D83" s="152"/>
      <c r="E83" s="45" t="s">
        <v>162</v>
      </c>
      <c r="F83" s="38">
        <v>2021</v>
      </c>
      <c r="G83" s="39"/>
      <c r="H83" s="40">
        <v>36293</v>
      </c>
      <c r="I83" s="41"/>
      <c r="J83" s="99">
        <v>2066</v>
      </c>
      <c r="K83" s="109">
        <v>36293</v>
      </c>
      <c r="L83" s="98">
        <f t="shared" si="1"/>
        <v>0</v>
      </c>
    </row>
    <row r="84" spans="1:12" s="16" customFormat="1" ht="31.5" x14ac:dyDescent="0.25">
      <c r="A84" s="143"/>
      <c r="B84" s="146"/>
      <c r="C84" s="149"/>
      <c r="D84" s="152"/>
      <c r="E84" s="45" t="s">
        <v>163</v>
      </c>
      <c r="F84" s="38">
        <v>2021</v>
      </c>
      <c r="G84" s="39"/>
      <c r="H84" s="40">
        <v>29662</v>
      </c>
      <c r="I84" s="41"/>
      <c r="J84" s="99">
        <v>2067</v>
      </c>
      <c r="K84" s="109">
        <v>29662</v>
      </c>
      <c r="L84" s="98">
        <f t="shared" si="1"/>
        <v>0</v>
      </c>
    </row>
    <row r="85" spans="1:12" s="16" customFormat="1" ht="31.5" x14ac:dyDescent="0.25">
      <c r="A85" s="143"/>
      <c r="B85" s="146"/>
      <c r="C85" s="149"/>
      <c r="D85" s="152"/>
      <c r="E85" s="45" t="s">
        <v>164</v>
      </c>
      <c r="F85" s="38">
        <v>2021</v>
      </c>
      <c r="G85" s="39"/>
      <c r="H85" s="40">
        <v>34897</v>
      </c>
      <c r="I85" s="41"/>
      <c r="J85" s="99">
        <v>2068</v>
      </c>
      <c r="K85" s="109">
        <v>34897</v>
      </c>
      <c r="L85" s="98">
        <f t="shared" si="1"/>
        <v>0</v>
      </c>
    </row>
    <row r="86" spans="1:12" s="16" customFormat="1" ht="31.5" x14ac:dyDescent="0.25">
      <c r="A86" s="143"/>
      <c r="B86" s="146"/>
      <c r="C86" s="149"/>
      <c r="D86" s="152"/>
      <c r="E86" s="45" t="s">
        <v>171</v>
      </c>
      <c r="F86" s="38">
        <v>2021</v>
      </c>
      <c r="G86" s="39"/>
      <c r="H86" s="40">
        <v>381000</v>
      </c>
      <c r="I86" s="41"/>
      <c r="J86" s="99">
        <v>2070</v>
      </c>
      <c r="K86" s="109"/>
      <c r="L86" s="98">
        <f t="shared" si="1"/>
        <v>381000</v>
      </c>
    </row>
    <row r="87" spans="1:12" s="16" customFormat="1" ht="31.5" x14ac:dyDescent="0.25">
      <c r="A87" s="143"/>
      <c r="B87" s="146"/>
      <c r="C87" s="149"/>
      <c r="D87" s="152"/>
      <c r="E87" s="45" t="s">
        <v>135</v>
      </c>
      <c r="F87" s="38">
        <v>2021</v>
      </c>
      <c r="G87" s="39"/>
      <c r="H87" s="40">
        <v>38835</v>
      </c>
      <c r="I87" s="41"/>
      <c r="J87" s="99">
        <v>2071</v>
      </c>
      <c r="K87" s="109">
        <v>38835</v>
      </c>
      <c r="L87" s="98">
        <f t="shared" si="1"/>
        <v>0</v>
      </c>
    </row>
    <row r="88" spans="1:12" s="16" customFormat="1" ht="31.5" x14ac:dyDescent="0.25">
      <c r="A88" s="143"/>
      <c r="B88" s="146"/>
      <c r="C88" s="149"/>
      <c r="D88" s="152"/>
      <c r="E88" s="45" t="s">
        <v>145</v>
      </c>
      <c r="F88" s="38">
        <v>2021</v>
      </c>
      <c r="G88" s="39"/>
      <c r="H88" s="40">
        <v>49005</v>
      </c>
      <c r="I88" s="41"/>
      <c r="J88" s="99">
        <v>2072</v>
      </c>
      <c r="K88" s="109">
        <v>49005</v>
      </c>
      <c r="L88" s="98">
        <f t="shared" si="1"/>
        <v>0</v>
      </c>
    </row>
    <row r="89" spans="1:12" s="16" customFormat="1" ht="31.5" x14ac:dyDescent="0.25">
      <c r="A89" s="143"/>
      <c r="B89" s="146"/>
      <c r="C89" s="149"/>
      <c r="D89" s="152"/>
      <c r="E89" s="45" t="s">
        <v>136</v>
      </c>
      <c r="F89" s="38">
        <v>2021</v>
      </c>
      <c r="G89" s="39"/>
      <c r="H89" s="40">
        <v>40977</v>
      </c>
      <c r="I89" s="41"/>
      <c r="J89" s="99">
        <v>2073</v>
      </c>
      <c r="K89" s="109">
        <v>40977</v>
      </c>
      <c r="L89" s="98">
        <f t="shared" si="1"/>
        <v>0</v>
      </c>
    </row>
    <row r="90" spans="1:12" s="16" customFormat="1" ht="31.5" x14ac:dyDescent="0.25">
      <c r="A90" s="143"/>
      <c r="B90" s="146"/>
      <c r="C90" s="149"/>
      <c r="D90" s="152"/>
      <c r="E90" s="45" t="s">
        <v>137</v>
      </c>
      <c r="F90" s="38">
        <v>2021</v>
      </c>
      <c r="G90" s="39"/>
      <c r="H90" s="40">
        <v>40356</v>
      </c>
      <c r="I90" s="41"/>
      <c r="J90" s="99">
        <v>2074</v>
      </c>
      <c r="K90" s="109">
        <v>40356</v>
      </c>
      <c r="L90" s="98">
        <f t="shared" si="1"/>
        <v>0</v>
      </c>
    </row>
    <row r="91" spans="1:12" s="131" customFormat="1" ht="18.75" customHeight="1" x14ac:dyDescent="0.25">
      <c r="A91" s="143"/>
      <c r="B91" s="146"/>
      <c r="C91" s="149"/>
      <c r="D91" s="152"/>
      <c r="E91" s="45" t="s">
        <v>191</v>
      </c>
      <c r="F91" s="38">
        <v>2021</v>
      </c>
      <c r="G91" s="39"/>
      <c r="H91" s="40">
        <v>499860</v>
      </c>
      <c r="I91" s="41"/>
      <c r="J91" s="128">
        <v>2100</v>
      </c>
      <c r="K91" s="129"/>
      <c r="L91" s="130">
        <f t="shared" si="1"/>
        <v>499860</v>
      </c>
    </row>
    <row r="92" spans="1:12" s="131" customFormat="1" ht="31.5" x14ac:dyDescent="0.25">
      <c r="A92" s="143"/>
      <c r="B92" s="146"/>
      <c r="C92" s="149"/>
      <c r="D92" s="152"/>
      <c r="E92" s="45" t="s">
        <v>192</v>
      </c>
      <c r="F92" s="38">
        <v>2021</v>
      </c>
      <c r="G92" s="39"/>
      <c r="H92" s="40">
        <v>3025397</v>
      </c>
      <c r="I92" s="41"/>
      <c r="J92" s="128">
        <v>2101</v>
      </c>
      <c r="K92" s="129"/>
      <c r="L92" s="130">
        <f t="shared" si="1"/>
        <v>3025397</v>
      </c>
    </row>
    <row r="93" spans="1:12" s="131" customFormat="1" ht="31.5" x14ac:dyDescent="0.25">
      <c r="A93" s="144"/>
      <c r="B93" s="147"/>
      <c r="C93" s="150"/>
      <c r="D93" s="153"/>
      <c r="E93" s="45" t="s">
        <v>195</v>
      </c>
      <c r="F93" s="38">
        <v>2021</v>
      </c>
      <c r="G93" s="39"/>
      <c r="H93" s="40">
        <v>115243</v>
      </c>
      <c r="I93" s="41"/>
      <c r="J93" s="128">
        <v>2114</v>
      </c>
      <c r="K93" s="129"/>
      <c r="L93" s="130">
        <f t="shared" si="1"/>
        <v>115243</v>
      </c>
    </row>
    <row r="94" spans="1:12" s="16" customFormat="1" ht="31.5" x14ac:dyDescent="0.25">
      <c r="A94" s="142" t="s">
        <v>86</v>
      </c>
      <c r="B94" s="145">
        <v>6040</v>
      </c>
      <c r="C94" s="148" t="s">
        <v>88</v>
      </c>
      <c r="D94" s="145" t="s">
        <v>87</v>
      </c>
      <c r="E94" s="45" t="s">
        <v>138</v>
      </c>
      <c r="F94" s="38">
        <v>2021</v>
      </c>
      <c r="G94" s="39"/>
      <c r="H94" s="40">
        <v>49965</v>
      </c>
      <c r="I94" s="41"/>
      <c r="J94" s="99">
        <v>2075</v>
      </c>
      <c r="K94" s="109">
        <v>49965</v>
      </c>
      <c r="L94" s="98">
        <f t="shared" si="1"/>
        <v>0</v>
      </c>
    </row>
    <row r="95" spans="1:12" s="16" customFormat="1" ht="31.5" x14ac:dyDescent="0.2">
      <c r="A95" s="144"/>
      <c r="B95" s="147"/>
      <c r="C95" s="150"/>
      <c r="D95" s="147"/>
      <c r="E95" s="17" t="s">
        <v>133</v>
      </c>
      <c r="F95" s="38">
        <v>2021</v>
      </c>
      <c r="G95" s="39"/>
      <c r="H95" s="40">
        <v>3744531</v>
      </c>
      <c r="I95" s="41"/>
      <c r="J95" s="99">
        <v>2076</v>
      </c>
      <c r="K95" s="109">
        <v>2721913.3</v>
      </c>
      <c r="L95" s="98">
        <f t="shared" si="1"/>
        <v>1022617.7000000002</v>
      </c>
    </row>
    <row r="96" spans="1:12" s="16" customFormat="1" ht="31.5" customHeight="1" x14ac:dyDescent="0.25">
      <c r="A96" s="171" t="s">
        <v>58</v>
      </c>
      <c r="B96" s="174">
        <v>7461</v>
      </c>
      <c r="C96" s="142" t="s">
        <v>28</v>
      </c>
      <c r="D96" s="151" t="s">
        <v>59</v>
      </c>
      <c r="E96" s="36" t="s">
        <v>144</v>
      </c>
      <c r="F96" s="38">
        <v>2021</v>
      </c>
      <c r="G96" s="39"/>
      <c r="H96" s="40">
        <v>483498</v>
      </c>
      <c r="I96" s="41"/>
      <c r="J96" s="99">
        <v>2077</v>
      </c>
      <c r="K96" s="109"/>
      <c r="L96" s="98">
        <f t="shared" si="1"/>
        <v>483498</v>
      </c>
    </row>
    <row r="97" spans="1:12" s="16" customFormat="1" ht="31.5" x14ac:dyDescent="0.25">
      <c r="A97" s="172"/>
      <c r="B97" s="175"/>
      <c r="C97" s="143"/>
      <c r="D97" s="152"/>
      <c r="E97" s="36" t="s">
        <v>165</v>
      </c>
      <c r="F97" s="38">
        <v>2021</v>
      </c>
      <c r="G97" s="39"/>
      <c r="H97" s="40">
        <v>1499979</v>
      </c>
      <c r="I97" s="41"/>
      <c r="J97" s="99">
        <v>2078</v>
      </c>
      <c r="K97" s="109"/>
      <c r="L97" s="98">
        <f t="shared" si="1"/>
        <v>1499979</v>
      </c>
    </row>
    <row r="98" spans="1:12" s="16" customFormat="1" ht="31.5" x14ac:dyDescent="0.25">
      <c r="A98" s="172"/>
      <c r="B98" s="175"/>
      <c r="C98" s="143"/>
      <c r="D98" s="152"/>
      <c r="E98" s="36" t="s">
        <v>166</v>
      </c>
      <c r="F98" s="38">
        <v>2021</v>
      </c>
      <c r="G98" s="39"/>
      <c r="H98" s="40">
        <v>29313</v>
      </c>
      <c r="I98" s="41"/>
      <c r="J98" s="99">
        <v>2079</v>
      </c>
      <c r="K98" s="109">
        <v>29313</v>
      </c>
      <c r="L98" s="98">
        <f t="shared" si="1"/>
        <v>0</v>
      </c>
    </row>
    <row r="99" spans="1:12" s="16" customFormat="1" ht="18.75" x14ac:dyDescent="0.25">
      <c r="A99" s="172"/>
      <c r="B99" s="175"/>
      <c r="C99" s="143"/>
      <c r="D99" s="152"/>
      <c r="E99" s="36" t="s">
        <v>134</v>
      </c>
      <c r="F99" s="38">
        <v>2021</v>
      </c>
      <c r="G99" s="39"/>
      <c r="H99" s="40">
        <v>1380691</v>
      </c>
      <c r="I99" s="41"/>
      <c r="J99" s="99">
        <v>2080</v>
      </c>
      <c r="K99" s="109"/>
      <c r="L99" s="98">
        <f t="shared" si="1"/>
        <v>1380691</v>
      </c>
    </row>
    <row r="100" spans="1:12" s="16" customFormat="1" ht="31.5" x14ac:dyDescent="0.25">
      <c r="A100" s="172"/>
      <c r="B100" s="175"/>
      <c r="C100" s="143"/>
      <c r="D100" s="152"/>
      <c r="E100" s="36" t="s">
        <v>140</v>
      </c>
      <c r="F100" s="38">
        <v>2021</v>
      </c>
      <c r="G100" s="39"/>
      <c r="H100" s="40">
        <v>48777</v>
      </c>
      <c r="I100" s="41"/>
      <c r="J100" s="99">
        <v>2081</v>
      </c>
      <c r="K100" s="109">
        <f>H100</f>
        <v>48777</v>
      </c>
      <c r="L100" s="98">
        <f t="shared" si="1"/>
        <v>0</v>
      </c>
    </row>
    <row r="101" spans="1:12" s="16" customFormat="1" ht="31.5" x14ac:dyDescent="0.25">
      <c r="A101" s="172"/>
      <c r="B101" s="175"/>
      <c r="C101" s="143"/>
      <c r="D101" s="152"/>
      <c r="E101" s="36" t="s">
        <v>139</v>
      </c>
      <c r="F101" s="38">
        <v>2021</v>
      </c>
      <c r="G101" s="39"/>
      <c r="H101" s="40">
        <v>47835</v>
      </c>
      <c r="I101" s="41"/>
      <c r="J101" s="99">
        <v>2082</v>
      </c>
      <c r="K101" s="109">
        <f>H101</f>
        <v>47835</v>
      </c>
      <c r="L101" s="98">
        <f t="shared" si="1"/>
        <v>0</v>
      </c>
    </row>
    <row r="102" spans="1:12" s="16" customFormat="1" ht="31.5" x14ac:dyDescent="0.25">
      <c r="A102" s="172"/>
      <c r="B102" s="175"/>
      <c r="C102" s="143"/>
      <c r="D102" s="152"/>
      <c r="E102" s="36" t="s">
        <v>143</v>
      </c>
      <c r="F102" s="38">
        <v>2021</v>
      </c>
      <c r="G102" s="39"/>
      <c r="H102" s="40">
        <v>25000</v>
      </c>
      <c r="I102" s="41"/>
      <c r="J102" s="99">
        <v>2083</v>
      </c>
      <c r="K102" s="109">
        <f>H102</f>
        <v>25000</v>
      </c>
      <c r="L102" s="98">
        <f t="shared" si="1"/>
        <v>0</v>
      </c>
    </row>
    <row r="103" spans="1:12" s="16" customFormat="1" ht="31.5" x14ac:dyDescent="0.25">
      <c r="A103" s="172"/>
      <c r="B103" s="175"/>
      <c r="C103" s="143"/>
      <c r="D103" s="152"/>
      <c r="E103" s="36" t="s">
        <v>167</v>
      </c>
      <c r="F103" s="38">
        <v>2021</v>
      </c>
      <c r="G103" s="39"/>
      <c r="H103" s="40">
        <v>49899</v>
      </c>
      <c r="I103" s="41"/>
      <c r="J103" s="99">
        <v>2084</v>
      </c>
      <c r="K103" s="109">
        <f>H103</f>
        <v>49899</v>
      </c>
      <c r="L103" s="98">
        <f t="shared" si="1"/>
        <v>0</v>
      </c>
    </row>
    <row r="104" spans="1:12" s="16" customFormat="1" ht="31.5" x14ac:dyDescent="0.25">
      <c r="A104" s="172"/>
      <c r="B104" s="175"/>
      <c r="C104" s="143"/>
      <c r="D104" s="152"/>
      <c r="E104" s="36" t="s">
        <v>168</v>
      </c>
      <c r="F104" s="38">
        <v>2021</v>
      </c>
      <c r="G104" s="39"/>
      <c r="H104" s="40">
        <v>35854</v>
      </c>
      <c r="I104" s="41"/>
      <c r="J104" s="99">
        <v>2085</v>
      </c>
      <c r="K104" s="109">
        <f>H104</f>
        <v>35854</v>
      </c>
      <c r="L104" s="98">
        <f t="shared" si="1"/>
        <v>0</v>
      </c>
    </row>
    <row r="105" spans="1:12" s="16" customFormat="1" ht="31.5" x14ac:dyDescent="0.25">
      <c r="A105" s="172"/>
      <c r="B105" s="175"/>
      <c r="C105" s="143"/>
      <c r="D105" s="152"/>
      <c r="E105" s="36" t="s">
        <v>169</v>
      </c>
      <c r="F105" s="38">
        <v>2021</v>
      </c>
      <c r="G105" s="39"/>
      <c r="H105" s="40">
        <v>197823</v>
      </c>
      <c r="I105" s="41"/>
      <c r="J105" s="99">
        <v>2086</v>
      </c>
      <c r="K105" s="109"/>
      <c r="L105" s="98">
        <f t="shared" si="1"/>
        <v>197823</v>
      </c>
    </row>
    <row r="106" spans="1:12" s="16" customFormat="1" ht="31.5" x14ac:dyDescent="0.25">
      <c r="A106" s="172"/>
      <c r="B106" s="175"/>
      <c r="C106" s="143"/>
      <c r="D106" s="152"/>
      <c r="E106" s="36" t="s">
        <v>170</v>
      </c>
      <c r="F106" s="38">
        <v>2021</v>
      </c>
      <c r="G106" s="39"/>
      <c r="H106" s="40">
        <v>49122</v>
      </c>
      <c r="I106" s="41"/>
      <c r="J106" s="99">
        <v>2087</v>
      </c>
      <c r="K106" s="109">
        <f>H106</f>
        <v>49122</v>
      </c>
      <c r="L106" s="98">
        <f t="shared" si="1"/>
        <v>0</v>
      </c>
    </row>
    <row r="107" spans="1:12" s="16" customFormat="1" ht="31.5" x14ac:dyDescent="0.25">
      <c r="A107" s="172"/>
      <c r="B107" s="175"/>
      <c r="C107" s="143"/>
      <c r="D107" s="152"/>
      <c r="E107" s="36" t="s">
        <v>142</v>
      </c>
      <c r="F107" s="38">
        <v>2021</v>
      </c>
      <c r="G107" s="39"/>
      <c r="H107" s="40">
        <v>49730</v>
      </c>
      <c r="I107" s="41"/>
      <c r="J107" s="99">
        <v>2088</v>
      </c>
      <c r="K107" s="109">
        <f>H107</f>
        <v>49730</v>
      </c>
      <c r="L107" s="98">
        <f t="shared" si="1"/>
        <v>0</v>
      </c>
    </row>
    <row r="108" spans="1:12" s="16" customFormat="1" ht="31.5" x14ac:dyDescent="0.25">
      <c r="A108" s="172"/>
      <c r="B108" s="175"/>
      <c r="C108" s="143"/>
      <c r="D108" s="152"/>
      <c r="E108" s="45" t="s">
        <v>141</v>
      </c>
      <c r="F108" s="38">
        <v>2021</v>
      </c>
      <c r="G108" s="39"/>
      <c r="H108" s="40">
        <v>152924</v>
      </c>
      <c r="I108" s="41"/>
      <c r="J108" s="99">
        <v>2089</v>
      </c>
      <c r="K108" s="109"/>
      <c r="L108" s="98">
        <f t="shared" si="1"/>
        <v>152924</v>
      </c>
    </row>
    <row r="109" spans="1:12" s="16" customFormat="1" ht="31.5" x14ac:dyDescent="0.25">
      <c r="A109" s="172"/>
      <c r="B109" s="175"/>
      <c r="C109" s="143"/>
      <c r="D109" s="152"/>
      <c r="E109" s="45" t="s">
        <v>146</v>
      </c>
      <c r="F109" s="38">
        <v>2021</v>
      </c>
      <c r="G109" s="39"/>
      <c r="H109" s="40">
        <v>49359</v>
      </c>
      <c r="I109" s="41"/>
      <c r="J109" s="99">
        <v>2090</v>
      </c>
      <c r="K109" s="109">
        <f>H109</f>
        <v>49359</v>
      </c>
      <c r="L109" s="98">
        <f t="shared" si="1"/>
        <v>0</v>
      </c>
    </row>
    <row r="110" spans="1:12" s="16" customFormat="1" ht="31.5" x14ac:dyDescent="0.25">
      <c r="A110" s="172"/>
      <c r="B110" s="175"/>
      <c r="C110" s="143"/>
      <c r="D110" s="152"/>
      <c r="E110" s="36" t="s">
        <v>172</v>
      </c>
      <c r="F110" s="38">
        <v>2021</v>
      </c>
      <c r="G110" s="39"/>
      <c r="H110" s="40">
        <v>25375</v>
      </c>
      <c r="I110" s="41"/>
      <c r="J110" s="99">
        <v>2091</v>
      </c>
      <c r="K110" s="109">
        <f>H110</f>
        <v>25375</v>
      </c>
      <c r="L110" s="98">
        <f t="shared" si="1"/>
        <v>0</v>
      </c>
    </row>
    <row r="111" spans="1:12" s="16" customFormat="1" ht="47.25" x14ac:dyDescent="0.25">
      <c r="A111" s="172"/>
      <c r="B111" s="175"/>
      <c r="C111" s="143"/>
      <c r="D111" s="152"/>
      <c r="E111" s="45" t="s">
        <v>147</v>
      </c>
      <c r="F111" s="38">
        <v>2021</v>
      </c>
      <c r="G111" s="39"/>
      <c r="H111" s="40">
        <v>165400</v>
      </c>
      <c r="I111" s="41"/>
      <c r="J111" s="99">
        <v>2092</v>
      </c>
      <c r="K111" s="109"/>
      <c r="L111" s="98">
        <f t="shared" si="1"/>
        <v>165400</v>
      </c>
    </row>
    <row r="112" spans="1:12" s="131" customFormat="1" ht="31.5" x14ac:dyDescent="0.25">
      <c r="A112" s="172"/>
      <c r="B112" s="175"/>
      <c r="C112" s="143"/>
      <c r="D112" s="152"/>
      <c r="E112" s="45" t="s">
        <v>196</v>
      </c>
      <c r="F112" s="38">
        <v>2021</v>
      </c>
      <c r="G112" s="39"/>
      <c r="H112" s="40">
        <v>455618.78</v>
      </c>
      <c r="I112" s="41"/>
      <c r="J112" s="128">
        <v>2102</v>
      </c>
      <c r="K112" s="129"/>
      <c r="L112" s="130">
        <f t="shared" si="1"/>
        <v>455618.78</v>
      </c>
    </row>
    <row r="113" spans="1:50" s="131" customFormat="1" ht="31.5" x14ac:dyDescent="0.25">
      <c r="A113" s="172"/>
      <c r="B113" s="175"/>
      <c r="C113" s="143"/>
      <c r="D113" s="152"/>
      <c r="E113" s="45" t="s">
        <v>197</v>
      </c>
      <c r="F113" s="38">
        <v>2021</v>
      </c>
      <c r="G113" s="39"/>
      <c r="H113" s="40">
        <v>6575.93</v>
      </c>
      <c r="I113" s="41"/>
      <c r="J113" s="128">
        <v>2103</v>
      </c>
      <c r="K113" s="129"/>
      <c r="L113" s="130">
        <f t="shared" si="1"/>
        <v>6575.93</v>
      </c>
    </row>
    <row r="114" spans="1:50" s="131" customFormat="1" ht="31.5" x14ac:dyDescent="0.25">
      <c r="A114" s="172"/>
      <c r="B114" s="175"/>
      <c r="C114" s="143"/>
      <c r="D114" s="152"/>
      <c r="E114" s="45" t="s">
        <v>193</v>
      </c>
      <c r="F114" s="38">
        <v>2021</v>
      </c>
      <c r="G114" s="39"/>
      <c r="H114" s="40">
        <v>4649124</v>
      </c>
      <c r="I114" s="41"/>
      <c r="J114" s="128">
        <v>2104</v>
      </c>
      <c r="K114" s="129"/>
      <c r="L114" s="130">
        <f t="shared" si="1"/>
        <v>4649124</v>
      </c>
    </row>
    <row r="115" spans="1:50" s="131" customFormat="1" ht="31.5" x14ac:dyDescent="0.25">
      <c r="A115" s="173"/>
      <c r="B115" s="176"/>
      <c r="C115" s="144"/>
      <c r="D115" s="153"/>
      <c r="E115" s="45" t="s">
        <v>190</v>
      </c>
      <c r="F115" s="38">
        <v>2021</v>
      </c>
      <c r="G115" s="39"/>
      <c r="H115" s="40">
        <v>2086945</v>
      </c>
      <c r="I115" s="41"/>
      <c r="J115" s="128">
        <v>2105</v>
      </c>
      <c r="K115" s="129"/>
      <c r="L115" s="130">
        <f t="shared" si="1"/>
        <v>2086945</v>
      </c>
    </row>
    <row r="116" spans="1:50" s="16" customFormat="1" ht="31.5" x14ac:dyDescent="0.25">
      <c r="A116" s="7" t="s">
        <v>154</v>
      </c>
      <c r="B116" s="42">
        <v>7330</v>
      </c>
      <c r="C116" s="43" t="s">
        <v>10</v>
      </c>
      <c r="D116" s="107" t="s">
        <v>152</v>
      </c>
      <c r="E116" s="45" t="s">
        <v>153</v>
      </c>
      <c r="F116" s="38">
        <v>2021</v>
      </c>
      <c r="G116" s="39"/>
      <c r="H116" s="40">
        <v>49500</v>
      </c>
      <c r="I116" s="41"/>
      <c r="J116" s="99">
        <v>2093</v>
      </c>
      <c r="K116" s="109"/>
      <c r="L116" s="98">
        <f t="shared" si="1"/>
        <v>49500</v>
      </c>
    </row>
    <row r="117" spans="1:50" s="5" customFormat="1" ht="27.75" customHeight="1" x14ac:dyDescent="0.2">
      <c r="A117" s="56"/>
      <c r="B117" s="57"/>
      <c r="C117" s="58"/>
      <c r="D117" s="59" t="s">
        <v>103</v>
      </c>
      <c r="E117" s="60"/>
      <c r="F117" s="51"/>
      <c r="G117" s="61"/>
      <c r="H117" s="53">
        <f>H118</f>
        <v>6056000</v>
      </c>
      <c r="I117" s="54"/>
      <c r="J117" s="161"/>
      <c r="K117" s="162"/>
      <c r="L117" s="163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1:50" s="16" customFormat="1" ht="18.75" x14ac:dyDescent="0.25">
      <c r="A118" s="139" t="s">
        <v>16</v>
      </c>
      <c r="B118" s="47">
        <v>6030</v>
      </c>
      <c r="C118" s="43" t="s">
        <v>26</v>
      </c>
      <c r="D118" s="82" t="s">
        <v>27</v>
      </c>
      <c r="E118" s="45" t="s">
        <v>120</v>
      </c>
      <c r="F118" s="38">
        <v>2021</v>
      </c>
      <c r="G118" s="39"/>
      <c r="H118" s="40">
        <f>3466000+1700000+890000</f>
        <v>6056000</v>
      </c>
      <c r="I118" s="41"/>
      <c r="J118" s="99">
        <v>2052</v>
      </c>
      <c r="K118" s="109">
        <v>185130</v>
      </c>
      <c r="L118" s="98">
        <f t="shared" si="1"/>
        <v>5870870</v>
      </c>
    </row>
    <row r="119" spans="1:50" s="5" customFormat="1" ht="33" customHeight="1" x14ac:dyDescent="0.2">
      <c r="A119" s="56"/>
      <c r="B119" s="57"/>
      <c r="C119" s="58"/>
      <c r="D119" s="59" t="s">
        <v>149</v>
      </c>
      <c r="E119" s="60"/>
      <c r="F119" s="51"/>
      <c r="G119" s="61"/>
      <c r="H119" s="53">
        <f>H120</f>
        <v>146700</v>
      </c>
      <c r="I119" s="54"/>
      <c r="J119" s="161"/>
      <c r="K119" s="162"/>
      <c r="L119" s="163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1:50" s="16" customFormat="1" ht="18.75" x14ac:dyDescent="0.25">
      <c r="A120" s="7" t="s">
        <v>148</v>
      </c>
      <c r="B120" s="104" t="s">
        <v>30</v>
      </c>
      <c r="C120" s="105" t="s">
        <v>151</v>
      </c>
      <c r="D120" s="106" t="s">
        <v>150</v>
      </c>
      <c r="E120" s="45" t="s">
        <v>120</v>
      </c>
      <c r="F120" s="38">
        <v>2021</v>
      </c>
      <c r="G120" s="39"/>
      <c r="H120" s="40">
        <v>146700</v>
      </c>
      <c r="I120" s="41"/>
      <c r="J120" s="99">
        <v>2094</v>
      </c>
      <c r="K120" s="109"/>
      <c r="L120" s="98">
        <f t="shared" si="1"/>
        <v>146700</v>
      </c>
    </row>
    <row r="121" spans="1:50" s="5" customFormat="1" ht="28.5" customHeight="1" x14ac:dyDescent="0.25">
      <c r="A121" s="48"/>
      <c r="B121" s="75"/>
      <c r="C121" s="48"/>
      <c r="D121" s="49" t="s">
        <v>100</v>
      </c>
      <c r="E121" s="50"/>
      <c r="F121" s="51"/>
      <c r="G121" s="52"/>
      <c r="H121" s="53">
        <f>SUM(H122:H128)+H130+H131</f>
        <v>24855190</v>
      </c>
      <c r="I121" s="54"/>
      <c r="J121" s="154"/>
      <c r="K121" s="155"/>
      <c r="L121" s="156"/>
    </row>
    <row r="122" spans="1:50" s="16" customFormat="1" ht="31.5" x14ac:dyDescent="0.25">
      <c r="A122" s="177" t="s">
        <v>31</v>
      </c>
      <c r="B122" s="178">
        <v>7321</v>
      </c>
      <c r="C122" s="177" t="s">
        <v>187</v>
      </c>
      <c r="D122" s="178" t="s">
        <v>67</v>
      </c>
      <c r="E122" s="45" t="s">
        <v>189</v>
      </c>
      <c r="F122" s="38">
        <v>2021</v>
      </c>
      <c r="G122" s="39"/>
      <c r="H122" s="40">
        <f>49900+279627</f>
        <v>329527</v>
      </c>
      <c r="I122" s="41"/>
      <c r="J122" s="99">
        <v>2028</v>
      </c>
      <c r="K122" s="113"/>
      <c r="L122" s="98">
        <f t="shared" si="1"/>
        <v>329527</v>
      </c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</row>
    <row r="123" spans="1:50" s="16" customFormat="1" ht="63" x14ac:dyDescent="0.25">
      <c r="A123" s="177"/>
      <c r="B123" s="178"/>
      <c r="C123" s="177"/>
      <c r="D123" s="178"/>
      <c r="E123" s="45" t="s">
        <v>131</v>
      </c>
      <c r="F123" s="38">
        <v>2021</v>
      </c>
      <c r="G123" s="39"/>
      <c r="H123" s="40">
        <v>49500</v>
      </c>
      <c r="I123" s="41"/>
      <c r="J123" s="99">
        <v>2095</v>
      </c>
      <c r="K123" s="113">
        <v>49500</v>
      </c>
      <c r="L123" s="98">
        <f t="shared" si="1"/>
        <v>0</v>
      </c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</row>
    <row r="124" spans="1:50" s="16" customFormat="1" ht="47.25" x14ac:dyDescent="0.25">
      <c r="A124" s="177"/>
      <c r="B124" s="178"/>
      <c r="C124" s="177"/>
      <c r="D124" s="178"/>
      <c r="E124" s="45" t="s">
        <v>132</v>
      </c>
      <c r="F124" s="38">
        <v>2021</v>
      </c>
      <c r="G124" s="39"/>
      <c r="H124" s="40">
        <v>49500</v>
      </c>
      <c r="I124" s="41"/>
      <c r="J124" s="99">
        <v>2096</v>
      </c>
      <c r="K124" s="113">
        <v>49500</v>
      </c>
      <c r="L124" s="98">
        <f t="shared" si="1"/>
        <v>0</v>
      </c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</row>
    <row r="125" spans="1:50" s="131" customFormat="1" ht="32.25" customHeight="1" x14ac:dyDescent="0.25">
      <c r="A125" s="177"/>
      <c r="B125" s="178"/>
      <c r="C125" s="177"/>
      <c r="D125" s="178"/>
      <c r="E125" s="45" t="s">
        <v>202</v>
      </c>
      <c r="F125" s="38">
        <v>2021</v>
      </c>
      <c r="G125" s="39"/>
      <c r="H125" s="40">
        <v>44500</v>
      </c>
      <c r="I125" s="41"/>
      <c r="J125" s="128">
        <v>2106</v>
      </c>
      <c r="K125" s="133"/>
      <c r="L125" s="130">
        <f t="shared" si="1"/>
        <v>44500</v>
      </c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  <c r="AF125" s="132"/>
      <c r="AG125" s="132"/>
      <c r="AH125" s="132"/>
      <c r="AI125" s="132"/>
      <c r="AJ125" s="132"/>
      <c r="AK125" s="132"/>
      <c r="AL125" s="132"/>
      <c r="AM125" s="132"/>
      <c r="AN125" s="132"/>
      <c r="AO125" s="132"/>
      <c r="AP125" s="132"/>
      <c r="AQ125" s="132"/>
      <c r="AR125" s="132"/>
      <c r="AS125" s="132"/>
      <c r="AT125" s="132"/>
      <c r="AU125" s="132"/>
      <c r="AV125" s="132"/>
      <c r="AW125" s="132"/>
      <c r="AX125" s="132"/>
    </row>
    <row r="126" spans="1:50" s="131" customFormat="1" ht="47.25" x14ac:dyDescent="0.25">
      <c r="A126" s="177"/>
      <c r="B126" s="178"/>
      <c r="C126" s="177"/>
      <c r="D126" s="178"/>
      <c r="E126" s="45" t="s">
        <v>201</v>
      </c>
      <c r="F126" s="38">
        <v>2021</v>
      </c>
      <c r="G126" s="39"/>
      <c r="H126" s="40">
        <v>48500</v>
      </c>
      <c r="I126" s="41"/>
      <c r="J126" s="128">
        <v>2107</v>
      </c>
      <c r="K126" s="133"/>
      <c r="L126" s="130">
        <f t="shared" si="1"/>
        <v>48500</v>
      </c>
      <c r="M126" s="132"/>
      <c r="N126" s="132"/>
      <c r="O126" s="132"/>
      <c r="P126" s="132"/>
      <c r="Q126" s="132"/>
      <c r="R126" s="132"/>
      <c r="S126" s="132"/>
      <c r="T126" s="132"/>
      <c r="U126" s="132"/>
      <c r="V126" s="132"/>
      <c r="W126" s="132"/>
      <c r="X126" s="132"/>
      <c r="Y126" s="132"/>
      <c r="Z126" s="132"/>
      <c r="AA126" s="132"/>
      <c r="AB126" s="132"/>
      <c r="AC126" s="132"/>
      <c r="AD126" s="132"/>
      <c r="AE126" s="132"/>
      <c r="AF126" s="132"/>
      <c r="AG126" s="132"/>
      <c r="AH126" s="132"/>
      <c r="AI126" s="132"/>
      <c r="AJ126" s="132"/>
      <c r="AK126" s="132"/>
      <c r="AL126" s="132"/>
      <c r="AM126" s="132"/>
      <c r="AN126" s="132"/>
      <c r="AO126" s="132"/>
      <c r="AP126" s="132"/>
      <c r="AQ126" s="132"/>
      <c r="AR126" s="132"/>
      <c r="AS126" s="132"/>
      <c r="AT126" s="132"/>
      <c r="AU126" s="132"/>
      <c r="AV126" s="132"/>
      <c r="AW126" s="132"/>
      <c r="AX126" s="132"/>
    </row>
    <row r="127" spans="1:50" s="131" customFormat="1" ht="47.25" x14ac:dyDescent="0.25">
      <c r="A127" s="177"/>
      <c r="B127" s="178"/>
      <c r="C127" s="177"/>
      <c r="D127" s="178"/>
      <c r="E127" s="45" t="s">
        <v>200</v>
      </c>
      <c r="F127" s="38">
        <v>2021</v>
      </c>
      <c r="G127" s="39"/>
      <c r="H127" s="40">
        <v>49500</v>
      </c>
      <c r="I127" s="41"/>
      <c r="J127" s="128">
        <v>2112</v>
      </c>
      <c r="K127" s="133"/>
      <c r="L127" s="130">
        <f t="shared" si="1"/>
        <v>49500</v>
      </c>
      <c r="M127" s="132"/>
      <c r="N127" s="132"/>
      <c r="O127" s="132"/>
      <c r="P127" s="132"/>
      <c r="Q127" s="132"/>
      <c r="R127" s="132"/>
      <c r="S127" s="132"/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E127" s="132"/>
      <c r="AF127" s="132"/>
      <c r="AG127" s="132"/>
      <c r="AH127" s="132"/>
      <c r="AI127" s="132"/>
      <c r="AJ127" s="132"/>
      <c r="AK127" s="132"/>
      <c r="AL127" s="132"/>
      <c r="AM127" s="132"/>
      <c r="AN127" s="132"/>
      <c r="AO127" s="132"/>
      <c r="AP127" s="132"/>
      <c r="AQ127" s="132"/>
      <c r="AR127" s="132"/>
      <c r="AS127" s="132"/>
      <c r="AT127" s="132"/>
      <c r="AU127" s="132"/>
      <c r="AV127" s="132"/>
      <c r="AW127" s="132"/>
      <c r="AX127" s="132"/>
    </row>
    <row r="128" spans="1:50" s="131" customFormat="1" ht="47.25" x14ac:dyDescent="0.25">
      <c r="A128" s="177"/>
      <c r="B128" s="178"/>
      <c r="C128" s="177"/>
      <c r="D128" s="178"/>
      <c r="E128" s="45" t="s">
        <v>199</v>
      </c>
      <c r="F128" s="38">
        <v>2021</v>
      </c>
      <c r="G128" s="39"/>
      <c r="H128" s="40">
        <v>889000</v>
      </c>
      <c r="I128" s="41"/>
      <c r="J128" s="128">
        <v>2113</v>
      </c>
      <c r="K128" s="133"/>
      <c r="L128" s="130">
        <f t="shared" si="1"/>
        <v>889000</v>
      </c>
      <c r="M128" s="132"/>
      <c r="N128" s="132"/>
      <c r="O128" s="132"/>
      <c r="P128" s="132"/>
      <c r="Q128" s="132"/>
      <c r="R128" s="132"/>
      <c r="S128" s="132"/>
      <c r="T128" s="132"/>
      <c r="U128" s="132"/>
      <c r="V128" s="132"/>
      <c r="W128" s="132"/>
      <c r="X128" s="132"/>
      <c r="Y128" s="132"/>
      <c r="Z128" s="132"/>
      <c r="AA128" s="132"/>
      <c r="AB128" s="132"/>
      <c r="AC128" s="132"/>
      <c r="AD128" s="132"/>
      <c r="AE128" s="132"/>
      <c r="AF128" s="132"/>
      <c r="AG128" s="132"/>
      <c r="AH128" s="132"/>
      <c r="AI128" s="132"/>
      <c r="AJ128" s="132"/>
      <c r="AK128" s="132"/>
      <c r="AL128" s="132"/>
      <c r="AM128" s="132"/>
      <c r="AN128" s="132"/>
      <c r="AO128" s="132"/>
      <c r="AP128" s="132"/>
      <c r="AQ128" s="132"/>
      <c r="AR128" s="132"/>
      <c r="AS128" s="132"/>
      <c r="AT128" s="132"/>
      <c r="AU128" s="132"/>
      <c r="AV128" s="132"/>
      <c r="AW128" s="132"/>
      <c r="AX128" s="132"/>
    </row>
    <row r="129" spans="1:50" s="16" customFormat="1" ht="18.75" x14ac:dyDescent="0.25">
      <c r="A129" s="168" t="s">
        <v>177</v>
      </c>
      <c r="B129" s="169"/>
      <c r="C129" s="169"/>
      <c r="D129" s="169"/>
      <c r="E129" s="169"/>
      <c r="F129" s="169"/>
      <c r="G129" s="169"/>
      <c r="H129" s="169"/>
      <c r="I129" s="170"/>
      <c r="J129" s="164"/>
      <c r="K129" s="165"/>
      <c r="L129" s="16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</row>
    <row r="130" spans="1:50" s="16" customFormat="1" ht="45" customHeight="1" x14ac:dyDescent="0.25">
      <c r="A130" s="7" t="s">
        <v>82</v>
      </c>
      <c r="B130" s="55">
        <v>1200</v>
      </c>
      <c r="C130" s="7" t="s">
        <v>81</v>
      </c>
      <c r="D130" s="35" t="s">
        <v>90</v>
      </c>
      <c r="E130" s="17" t="s">
        <v>15</v>
      </c>
      <c r="F130" s="38">
        <v>2021</v>
      </c>
      <c r="G130" s="39"/>
      <c r="H130" s="40">
        <v>640541</v>
      </c>
      <c r="I130" s="41"/>
      <c r="J130" s="99">
        <v>2043</v>
      </c>
      <c r="K130" s="113"/>
      <c r="L130" s="98">
        <f t="shared" ref="L130:L131" si="2">H130-K130</f>
        <v>640541</v>
      </c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</row>
    <row r="131" spans="1:50" s="16" customFormat="1" ht="45" customHeight="1" x14ac:dyDescent="0.25">
      <c r="A131" s="7" t="s">
        <v>92</v>
      </c>
      <c r="B131" s="55">
        <v>7368</v>
      </c>
      <c r="C131" s="7" t="s">
        <v>10</v>
      </c>
      <c r="D131" s="115" t="s">
        <v>93</v>
      </c>
      <c r="E131" s="17" t="s">
        <v>207</v>
      </c>
      <c r="F131" s="38">
        <v>2021</v>
      </c>
      <c r="G131" s="39"/>
      <c r="H131" s="40">
        <v>22754622</v>
      </c>
      <c r="I131" s="41"/>
      <c r="J131" s="99">
        <v>2044</v>
      </c>
      <c r="K131" s="113"/>
      <c r="L131" s="98">
        <f t="shared" si="2"/>
        <v>22754622</v>
      </c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</row>
    <row r="132" spans="1:50" ht="44.25" customHeight="1" x14ac:dyDescent="0.25">
      <c r="A132" s="48"/>
      <c r="B132" s="48"/>
      <c r="C132" s="48"/>
      <c r="D132" s="49" t="s">
        <v>184</v>
      </c>
      <c r="E132" s="50"/>
      <c r="F132" s="51"/>
      <c r="G132" s="52"/>
      <c r="H132" s="53">
        <f>H133</f>
        <v>49950</v>
      </c>
      <c r="I132" s="54"/>
      <c r="J132" s="134"/>
      <c r="L132" s="98">
        <f t="shared" si="1"/>
        <v>49950</v>
      </c>
    </row>
    <row r="133" spans="1:50" s="16" customFormat="1" ht="47.25" x14ac:dyDescent="0.25">
      <c r="A133" s="139" t="s">
        <v>185</v>
      </c>
      <c r="B133" s="74">
        <v>7323</v>
      </c>
      <c r="C133" s="8" t="s">
        <v>32</v>
      </c>
      <c r="D133" s="140" t="s">
        <v>186</v>
      </c>
      <c r="E133" s="45" t="s">
        <v>203</v>
      </c>
      <c r="F133" s="38">
        <v>2021</v>
      </c>
      <c r="G133" s="91"/>
      <c r="H133" s="91">
        <v>49950</v>
      </c>
      <c r="I133" s="41"/>
      <c r="J133" s="99">
        <v>2107</v>
      </c>
      <c r="K133" s="141"/>
      <c r="L133" s="98">
        <f t="shared" si="1"/>
        <v>49950</v>
      </c>
    </row>
    <row r="134" spans="1:50" s="5" customFormat="1" ht="48" customHeight="1" x14ac:dyDescent="0.25">
      <c r="A134" s="48"/>
      <c r="B134" s="48"/>
      <c r="C134" s="48"/>
      <c r="D134" s="49" t="s">
        <v>99</v>
      </c>
      <c r="E134" s="50"/>
      <c r="F134" s="51"/>
      <c r="G134" s="52"/>
      <c r="H134" s="53">
        <f>SUM(H135:H136)</f>
        <v>234106</v>
      </c>
      <c r="I134" s="54"/>
      <c r="J134" s="154"/>
      <c r="K134" s="155"/>
      <c r="L134" s="156"/>
    </row>
    <row r="135" spans="1:50" s="16" customFormat="1" ht="31.5" x14ac:dyDescent="0.25">
      <c r="A135" s="142" t="s">
        <v>115</v>
      </c>
      <c r="B135" s="157">
        <v>4060</v>
      </c>
      <c r="C135" s="157" t="s">
        <v>117</v>
      </c>
      <c r="D135" s="159" t="s">
        <v>116</v>
      </c>
      <c r="E135" s="45" t="s">
        <v>121</v>
      </c>
      <c r="F135" s="38">
        <v>2021</v>
      </c>
      <c r="G135" s="91"/>
      <c r="H135" s="91">
        <v>184750</v>
      </c>
      <c r="I135" s="41"/>
      <c r="J135" s="99">
        <v>2054</v>
      </c>
      <c r="K135" s="109">
        <v>119499</v>
      </c>
      <c r="L135" s="98">
        <f t="shared" ref="L135:L136" si="3">H135-K135</f>
        <v>65251</v>
      </c>
    </row>
    <row r="136" spans="1:50" s="16" customFormat="1" ht="31.5" x14ac:dyDescent="0.25">
      <c r="A136" s="144"/>
      <c r="B136" s="158"/>
      <c r="C136" s="158"/>
      <c r="D136" s="160"/>
      <c r="E136" s="45" t="s">
        <v>198</v>
      </c>
      <c r="F136" s="38">
        <v>2021</v>
      </c>
      <c r="G136" s="91"/>
      <c r="H136" s="91">
        <v>49356</v>
      </c>
      <c r="I136" s="41"/>
      <c r="J136" s="135">
        <v>2111</v>
      </c>
      <c r="K136" s="109"/>
      <c r="L136" s="98">
        <f t="shared" si="3"/>
        <v>49356</v>
      </c>
    </row>
    <row r="137" spans="1:50" ht="31.5" customHeight="1" x14ac:dyDescent="0.25">
      <c r="A137" s="48"/>
      <c r="B137" s="48"/>
      <c r="C137" s="48"/>
      <c r="D137" s="49" t="s">
        <v>109</v>
      </c>
      <c r="E137" s="50"/>
      <c r="F137" s="51"/>
      <c r="G137" s="52"/>
      <c r="H137" s="53">
        <f>SUM(H138:H139)</f>
        <v>36000</v>
      </c>
      <c r="I137" s="54"/>
      <c r="J137" s="123"/>
      <c r="K137" s="123"/>
      <c r="L137" s="98">
        <f t="shared" si="1"/>
        <v>36000</v>
      </c>
    </row>
    <row r="138" spans="1:50" s="16" customFormat="1" ht="31.5" x14ac:dyDescent="0.2">
      <c r="A138" s="139" t="s">
        <v>188</v>
      </c>
      <c r="B138" s="74" t="s">
        <v>95</v>
      </c>
      <c r="C138" s="8" t="s">
        <v>24</v>
      </c>
      <c r="D138" s="140" t="s">
        <v>97</v>
      </c>
      <c r="E138" s="17" t="s">
        <v>15</v>
      </c>
      <c r="F138" s="38">
        <v>2021</v>
      </c>
      <c r="G138" s="91"/>
      <c r="H138" s="91">
        <v>18000</v>
      </c>
      <c r="I138" s="41"/>
      <c r="J138" s="99">
        <v>2108</v>
      </c>
      <c r="K138" s="141"/>
      <c r="L138" s="98">
        <f t="shared" si="1"/>
        <v>18000</v>
      </c>
    </row>
    <row r="139" spans="1:50" s="16" customFormat="1" ht="18.75" x14ac:dyDescent="0.2">
      <c r="A139" s="139" t="s">
        <v>110</v>
      </c>
      <c r="B139" s="42">
        <v>5041</v>
      </c>
      <c r="C139" s="92" t="s">
        <v>112</v>
      </c>
      <c r="D139" s="93" t="s">
        <v>111</v>
      </c>
      <c r="E139" s="17" t="s">
        <v>15</v>
      </c>
      <c r="F139" s="38">
        <v>2021</v>
      </c>
      <c r="G139" s="39"/>
      <c r="H139" s="40">
        <v>18000</v>
      </c>
      <c r="I139" s="41"/>
      <c r="J139" s="99">
        <v>2109</v>
      </c>
      <c r="K139" s="141"/>
      <c r="L139" s="98">
        <f t="shared" si="1"/>
        <v>18000</v>
      </c>
    </row>
    <row r="140" spans="1:50" s="5" customFormat="1" ht="29.25" customHeight="1" x14ac:dyDescent="0.25">
      <c r="A140" s="48"/>
      <c r="B140" s="75"/>
      <c r="C140" s="48"/>
      <c r="D140" s="49" t="s">
        <v>114</v>
      </c>
      <c r="E140" s="50"/>
      <c r="F140" s="51"/>
      <c r="G140" s="52"/>
      <c r="H140" s="53">
        <f>H141</f>
        <v>99000</v>
      </c>
      <c r="I140" s="54"/>
      <c r="J140" s="154"/>
      <c r="K140" s="155"/>
      <c r="L140" s="156"/>
    </row>
    <row r="141" spans="1:50" s="16" customFormat="1" ht="45" customHeight="1" x14ac:dyDescent="0.25">
      <c r="A141" s="137" t="s">
        <v>113</v>
      </c>
      <c r="B141" s="74" t="s">
        <v>95</v>
      </c>
      <c r="C141" s="73" t="s">
        <v>24</v>
      </c>
      <c r="D141" s="136" t="s">
        <v>97</v>
      </c>
      <c r="E141" s="45" t="s">
        <v>120</v>
      </c>
      <c r="F141" s="38">
        <v>2021</v>
      </c>
      <c r="G141" s="39"/>
      <c r="H141" s="40">
        <f>49000+50000</f>
        <v>99000</v>
      </c>
      <c r="I141" s="41"/>
      <c r="J141" s="99">
        <v>2053</v>
      </c>
      <c r="K141" s="113">
        <v>87498</v>
      </c>
      <c r="L141" s="98">
        <f t="shared" ref="L141" si="4">H141-K141</f>
        <v>11502</v>
      </c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</row>
    <row r="142" spans="1:50" ht="20.25" x14ac:dyDescent="0.3">
      <c r="A142" s="3" t="s">
        <v>2</v>
      </c>
      <c r="B142" s="26"/>
      <c r="C142" s="8"/>
      <c r="D142" s="78" t="s">
        <v>29</v>
      </c>
      <c r="E142" s="3" t="s">
        <v>2</v>
      </c>
      <c r="F142" s="3" t="s">
        <v>2</v>
      </c>
      <c r="G142" s="3" t="s">
        <v>2</v>
      </c>
      <c r="H142" s="79">
        <f>H57+H7</f>
        <v>225429529.71000001</v>
      </c>
      <c r="I142" s="3" t="s">
        <v>2</v>
      </c>
      <c r="J142" s="123"/>
      <c r="K142" s="124"/>
      <c r="L142" s="123"/>
    </row>
    <row r="143" spans="1:50" x14ac:dyDescent="0.2">
      <c r="B143" s="27"/>
      <c r="C143" s="27"/>
      <c r="D143" s="27"/>
      <c r="E143" s="27"/>
      <c r="F143" s="27"/>
      <c r="G143" s="27"/>
      <c r="H143" s="28"/>
      <c r="I143" s="27"/>
    </row>
    <row r="144" spans="1:50" ht="18.75" x14ac:dyDescent="0.3">
      <c r="B144" s="27"/>
      <c r="C144" s="215" t="s">
        <v>210</v>
      </c>
      <c r="D144" s="215"/>
      <c r="E144" s="215"/>
      <c r="F144" s="215"/>
      <c r="G144" s="215"/>
      <c r="H144" s="28"/>
      <c r="I144" s="27"/>
    </row>
    <row r="145" spans="2:9" x14ac:dyDescent="0.2">
      <c r="B145" s="27"/>
      <c r="C145" s="27"/>
      <c r="D145" s="27"/>
      <c r="E145" s="27"/>
      <c r="F145" s="27"/>
      <c r="G145" s="27"/>
      <c r="H145" s="28"/>
      <c r="I145" s="27"/>
    </row>
    <row r="146" spans="2:9" x14ac:dyDescent="0.2">
      <c r="B146" s="27"/>
      <c r="C146" s="27"/>
      <c r="D146" s="27"/>
      <c r="E146" s="27"/>
      <c r="F146" s="27"/>
      <c r="G146" s="30"/>
      <c r="H146" s="29"/>
      <c r="I146" s="27"/>
    </row>
    <row r="147" spans="2:9" ht="20.25" x14ac:dyDescent="0.3">
      <c r="B147" s="27"/>
      <c r="C147" s="27"/>
      <c r="D147" s="27"/>
      <c r="E147" s="31"/>
      <c r="F147" s="32"/>
      <c r="G147" s="33"/>
      <c r="H147" s="34"/>
      <c r="I147" s="32"/>
    </row>
    <row r="148" spans="2:9" x14ac:dyDescent="0.2">
      <c r="E148" s="16"/>
      <c r="F148" s="16"/>
      <c r="G148" s="16"/>
      <c r="H148" s="23"/>
      <c r="I148" s="16"/>
    </row>
    <row r="149" spans="2:9" x14ac:dyDescent="0.2">
      <c r="E149" s="16"/>
      <c r="F149" s="16"/>
      <c r="G149" s="24"/>
      <c r="H149" s="23"/>
      <c r="I149" s="16"/>
    </row>
    <row r="150" spans="2:9" ht="18.75" x14ac:dyDescent="0.3">
      <c r="C150" s="167"/>
      <c r="D150" s="167"/>
      <c r="E150" s="167"/>
      <c r="F150" s="167"/>
      <c r="G150" s="167"/>
      <c r="H150" s="23"/>
      <c r="I150" s="16"/>
    </row>
  </sheetData>
  <autoFilter ref="A8:AX142"/>
  <mergeCells count="89">
    <mergeCell ref="D76:D77"/>
    <mergeCell ref="B62:B65"/>
    <mergeCell ref="C62:C65"/>
    <mergeCell ref="D71:D72"/>
    <mergeCell ref="J28:L28"/>
    <mergeCell ref="C41:C47"/>
    <mergeCell ref="A48:I48"/>
    <mergeCell ref="A67:A68"/>
    <mergeCell ref="C67:C68"/>
    <mergeCell ref="B67:B68"/>
    <mergeCell ref="D67:D68"/>
    <mergeCell ref="C49:C51"/>
    <mergeCell ref="D62:D65"/>
    <mergeCell ref="J73:L73"/>
    <mergeCell ref="J75:L75"/>
    <mergeCell ref="J25:L25"/>
    <mergeCell ref="J48:L48"/>
    <mergeCell ref="J58:L58"/>
    <mergeCell ref="J70:L70"/>
    <mergeCell ref="J40:L40"/>
    <mergeCell ref="J33:L33"/>
    <mergeCell ref="A13:A14"/>
    <mergeCell ref="B13:B14"/>
    <mergeCell ref="C13:C14"/>
    <mergeCell ref="A62:A65"/>
    <mergeCell ref="B71:B72"/>
    <mergeCell ref="C71:C72"/>
    <mergeCell ref="A71:A72"/>
    <mergeCell ref="A49:A51"/>
    <mergeCell ref="A26:A27"/>
    <mergeCell ref="B26:B27"/>
    <mergeCell ref="C26:C27"/>
    <mergeCell ref="A16:A18"/>
    <mergeCell ref="B16:B18"/>
    <mergeCell ref="A19:A24"/>
    <mergeCell ref="B19:B24"/>
    <mergeCell ref="B49:B51"/>
    <mergeCell ref="C19:C24"/>
    <mergeCell ref="B30:B32"/>
    <mergeCell ref="C30:C32"/>
    <mergeCell ref="A30:A32"/>
    <mergeCell ref="A34:A37"/>
    <mergeCell ref="B34:B37"/>
    <mergeCell ref="C34:C37"/>
    <mergeCell ref="C16:C18"/>
    <mergeCell ref="A7:G7"/>
    <mergeCell ref="G2:I2"/>
    <mergeCell ref="D49:D51"/>
    <mergeCell ref="G1:I1"/>
    <mergeCell ref="A4:I4"/>
    <mergeCell ref="A3:I3"/>
    <mergeCell ref="D16:D18"/>
    <mergeCell ref="D19:D24"/>
    <mergeCell ref="D13:D14"/>
    <mergeCell ref="D41:D47"/>
    <mergeCell ref="D26:D27"/>
    <mergeCell ref="D30:D32"/>
    <mergeCell ref="D34:D37"/>
    <mergeCell ref="A41:A47"/>
    <mergeCell ref="B41:B47"/>
    <mergeCell ref="C150:G150"/>
    <mergeCell ref="C144:G144"/>
    <mergeCell ref="D94:D95"/>
    <mergeCell ref="A129:I129"/>
    <mergeCell ref="A96:A115"/>
    <mergeCell ref="B96:B115"/>
    <mergeCell ref="C96:C115"/>
    <mergeCell ref="D96:D115"/>
    <mergeCell ref="A94:A95"/>
    <mergeCell ref="B94:B95"/>
    <mergeCell ref="C94:C95"/>
    <mergeCell ref="A122:A128"/>
    <mergeCell ref="B122:B128"/>
    <mergeCell ref="C122:C128"/>
    <mergeCell ref="D122:D128"/>
    <mergeCell ref="A78:A93"/>
    <mergeCell ref="B78:B93"/>
    <mergeCell ref="C78:C93"/>
    <mergeCell ref="D78:D93"/>
    <mergeCell ref="J140:L140"/>
    <mergeCell ref="J134:L134"/>
    <mergeCell ref="A135:A136"/>
    <mergeCell ref="B135:B136"/>
    <mergeCell ref="C135:C136"/>
    <mergeCell ref="D135:D136"/>
    <mergeCell ref="J119:L119"/>
    <mergeCell ref="J121:L121"/>
    <mergeCell ref="J129:L129"/>
    <mergeCell ref="J117:L117"/>
  </mergeCells>
  <phoneticPr fontId="8" type="noConversion"/>
  <pageMargins left="0.19685039370078741" right="0.19685039370078741" top="0.39370078740157483" bottom="0.23622047244094491" header="0.31496062992125984" footer="0.31496062992125984"/>
  <pageSetup paperSize="9" scale="61" fitToHeight="0" orientation="landscape" verticalDpi="0" r:id="rId1"/>
  <rowBreaks count="4" manualBreakCount="4">
    <brk id="26" max="8" man="1"/>
    <brk id="51" max="8" man="1"/>
    <brk id="73" max="8" man="1"/>
    <brk id="10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2021-04-23T07:40:50Z</cp:lastPrinted>
  <dcterms:created xsi:type="dcterms:W3CDTF">2019-11-12T13:23:27Z</dcterms:created>
  <dcterms:modified xsi:type="dcterms:W3CDTF">2021-05-06T08:13:06Z</dcterms:modified>
</cp:coreProperties>
</file>